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Data" sheetId="1" r:id="rId1"/>
    <sheet name=" Design" sheetId="2" r:id="rId2"/>
    <sheet name="Drawing" sheetId="3" r:id="rId3"/>
    <sheet name="IS- table" sheetId="4" r:id="rId4"/>
  </sheets>
  <definedNames>
    <definedName name="_xlnm.Print_Area" localSheetId="1">' Design'!$B$2:$T$151</definedName>
    <definedName name="_xlnm.Print_Area" localSheetId="0">'Data'!$B$2:$K$56</definedName>
    <definedName name="_xlnm.Print_Area" localSheetId="2">'Drawing'!$B$1:$J$64</definedName>
  </definedNames>
  <calcPr fullCalcOnLoad="1"/>
</workbook>
</file>

<file path=xl/sharedStrings.xml><?xml version="1.0" encoding="utf-8"?>
<sst xmlns="http://schemas.openxmlformats.org/spreadsheetml/2006/main" count="644" uniqueCount="302">
  <si>
    <t>m</t>
  </si>
  <si>
    <t>=</t>
  </si>
  <si>
    <t>x</t>
  </si>
  <si>
    <t>+</t>
  </si>
  <si>
    <t>-</t>
  </si>
  <si>
    <t>/</t>
  </si>
  <si>
    <t>%</t>
  </si>
  <si>
    <t>x(</t>
  </si>
  <si>
    <t>)x(</t>
  </si>
  <si>
    <t>a</t>
  </si>
  <si>
    <t>mm</t>
  </si>
  <si>
    <t>Grade of concrete</t>
  </si>
  <si>
    <t>M-15</t>
  </si>
  <si>
    <t>M-20</t>
  </si>
  <si>
    <t>M-25</t>
  </si>
  <si>
    <t>M-30</t>
  </si>
  <si>
    <t>M-35</t>
  </si>
  <si>
    <t>M-40</t>
  </si>
  <si>
    <t>M-10</t>
  </si>
  <si>
    <t>M-45</t>
  </si>
  <si>
    <t>M-50</t>
  </si>
  <si>
    <t>Modular Ratio</t>
  </si>
  <si>
    <r>
      <t>t</t>
    </r>
    <r>
      <rPr>
        <vertAlign val="subscript"/>
        <sz val="10"/>
        <rFont val="Arial"/>
        <family val="2"/>
      </rPr>
      <t xml:space="preserve">bd   </t>
    </r>
    <r>
      <rPr>
        <sz val="10"/>
        <rFont val="Arial"/>
        <family val="2"/>
      </rPr>
      <t>(N /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</si>
  <si>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--</t>
  </si>
  <si>
    <r>
      <t>s</t>
    </r>
    <r>
      <rPr>
        <vertAlign val="subscript"/>
        <sz val="10"/>
        <rFont val="Arial"/>
        <family val="2"/>
      </rPr>
      <t xml:space="preserve">cbc  </t>
    </r>
    <r>
      <rPr>
        <sz val="10"/>
        <rFont val="Arial"/>
        <family val="2"/>
      </rPr>
      <t>N/mm</t>
    </r>
    <r>
      <rPr>
        <vertAlign val="superscript"/>
        <sz val="10"/>
        <rFont val="Arial"/>
        <family val="2"/>
      </rPr>
      <t>2</t>
    </r>
  </si>
  <si>
    <r>
      <t xml:space="preserve">m </t>
    </r>
    <r>
      <rPr>
        <sz val="12"/>
        <rFont val="Symbol"/>
        <family val="1"/>
      </rPr>
      <t>s</t>
    </r>
    <r>
      <rPr>
        <vertAlign val="subscript"/>
        <sz val="10"/>
        <rFont val="Arial"/>
        <family val="2"/>
      </rPr>
      <t>cbc</t>
    </r>
  </si>
  <si>
    <r>
      <t xml:space="preserve">(a)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140 N/mm2 (Fe 250)</t>
    </r>
  </si>
  <si>
    <r>
      <t>k</t>
    </r>
    <r>
      <rPr>
        <vertAlign val="subscript"/>
        <sz val="10"/>
        <rFont val="Arial"/>
        <family val="0"/>
      </rPr>
      <t>c</t>
    </r>
  </si>
  <si>
    <r>
      <t>j</t>
    </r>
    <r>
      <rPr>
        <vertAlign val="subscript"/>
        <sz val="10"/>
        <rFont val="Arial"/>
        <family val="0"/>
      </rPr>
      <t>c</t>
    </r>
  </si>
  <si>
    <r>
      <t>R</t>
    </r>
    <r>
      <rPr>
        <vertAlign val="subscript"/>
        <sz val="10"/>
        <rFont val="Arial"/>
        <family val="0"/>
      </rPr>
      <t>c</t>
    </r>
  </si>
  <si>
    <t>Plain M.S. Bars</t>
  </si>
  <si>
    <t>H.Y.S.D. Bars</t>
  </si>
  <si>
    <r>
      <t>P</t>
    </r>
    <r>
      <rPr>
        <vertAlign val="subscript"/>
        <sz val="10"/>
        <rFont val="Arial"/>
        <family val="0"/>
      </rPr>
      <t>c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</si>
  <si>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r>
      <t>t</t>
    </r>
    <r>
      <rPr>
        <vertAlign val="subscript"/>
        <sz val="10"/>
        <rFont val="Arial"/>
        <family val="2"/>
      </rPr>
      <t>bd</t>
    </r>
    <r>
      <rPr>
        <sz val="10"/>
        <rFont val="Arial"/>
        <family val="0"/>
      </rPr>
      <t xml:space="preserve">   (N / mm2)</t>
    </r>
  </si>
  <si>
    <r>
      <t>k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L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F</t>
    </r>
  </si>
  <si>
    <r>
      <t xml:space="preserve">(b)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190 N/mm2 </t>
    </r>
  </si>
  <si>
    <t>M 15</t>
  </si>
  <si>
    <t>M 20</t>
  </si>
  <si>
    <t>M 25</t>
  </si>
  <si>
    <t>M 30</t>
  </si>
  <si>
    <r>
      <t xml:space="preserve">(c 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230 N/mm2 (Fe 415)</t>
    </r>
  </si>
  <si>
    <t xml:space="preserve"> M 35</t>
  </si>
  <si>
    <t>M 40</t>
  </si>
  <si>
    <t>M 45</t>
  </si>
  <si>
    <t>M 50</t>
  </si>
  <si>
    <r>
      <t xml:space="preserve">(d)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st</t>
    </r>
    <r>
      <rPr>
        <sz val="10"/>
        <rFont val="Arial"/>
        <family val="0"/>
      </rPr>
      <t xml:space="preserve"> = 275 N/mm2  (Fe 500)</t>
    </r>
  </si>
  <si>
    <r>
      <t>100A</t>
    </r>
    <r>
      <rPr>
        <u val="single"/>
        <vertAlign val="subscript"/>
        <sz val="10"/>
        <rFont val="Arial"/>
        <family val="0"/>
      </rPr>
      <t>s</t>
    </r>
  </si>
  <si>
    <t>bd</t>
  </si>
  <si>
    <r>
      <t>&lt;</t>
    </r>
    <r>
      <rPr>
        <sz val="10"/>
        <rFont val="Arial"/>
        <family val="2"/>
      </rPr>
      <t xml:space="preserve">  0.15</t>
    </r>
  </si>
  <si>
    <t>3.00 and above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</si>
  <si>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.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</t>
    </r>
  </si>
  <si>
    <r>
      <t>Permission stress in compression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</si>
  <si>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Permissible stress in bond (Average) for plain bars in tention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</si>
  <si>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Direct (</t>
    </r>
    <r>
      <rPr>
        <sz val="11"/>
        <rFont val="Symbol"/>
        <family val="1"/>
      </rPr>
      <t>a</t>
    </r>
    <r>
      <rPr>
        <vertAlign val="subscript"/>
        <sz val="10"/>
        <rFont val="Arial"/>
        <family val="2"/>
      </rPr>
      <t>cc</t>
    </r>
    <r>
      <rPr>
        <sz val="10"/>
        <rFont val="Arial"/>
        <family val="0"/>
      </rPr>
      <t>)</t>
    </r>
  </si>
  <si>
    <t>M  10</t>
  </si>
  <si>
    <t>M  15</t>
  </si>
  <si>
    <t>M  20</t>
  </si>
  <si>
    <t>M  25</t>
  </si>
  <si>
    <t>M  30</t>
  </si>
  <si>
    <t>M  35</t>
  </si>
  <si>
    <t>M  40</t>
  </si>
  <si>
    <t>M  45</t>
  </si>
  <si>
    <t>M  50</t>
  </si>
  <si>
    <t>(N/mm2)</t>
  </si>
  <si>
    <r>
      <t>Kg/m</t>
    </r>
    <r>
      <rPr>
        <vertAlign val="superscript"/>
        <sz val="10"/>
        <rFont val="Arial"/>
        <family val="2"/>
      </rPr>
      <t>2</t>
    </r>
  </si>
  <si>
    <r>
      <t>in kg/m</t>
    </r>
    <r>
      <rPr>
        <vertAlign val="superscript"/>
        <sz val="10"/>
        <rFont val="Arial"/>
        <family val="2"/>
      </rPr>
      <t>2</t>
    </r>
  </si>
  <si>
    <r>
      <t>N/mm</t>
    </r>
    <r>
      <rPr>
        <vertAlign val="superscript"/>
        <sz val="10"/>
        <rFont val="Arial"/>
        <family val="2"/>
      </rPr>
      <t>2</t>
    </r>
  </si>
  <si>
    <t>or</t>
  </si>
  <si>
    <r>
      <t xml:space="preserve">Table 1.15.  </t>
    </r>
    <r>
      <rPr>
        <b/>
        <sz val="10"/>
        <rFont val="Arial"/>
        <family val="2"/>
      </rPr>
      <t xml:space="preserve"> PERMISSIBLE  DIRECT  TENSILE  STRESS</t>
    </r>
  </si>
  <si>
    <r>
      <t>Table  2.1</t>
    </r>
    <r>
      <rPr>
        <b/>
        <sz val="11"/>
        <rFont val="Arial"/>
        <family val="2"/>
      </rPr>
      <t>.   VALUES  OF  DESIGN  CONSTANTS</t>
    </r>
  </si>
  <si>
    <r>
      <t>Tensile stress N/mm</t>
    </r>
    <r>
      <rPr>
        <vertAlign val="superscript"/>
        <sz val="10"/>
        <rFont val="Arial"/>
        <family val="2"/>
      </rPr>
      <t>2</t>
    </r>
  </si>
  <si>
    <r>
      <t xml:space="preserve">Bending </t>
    </r>
    <r>
      <rPr>
        <sz val="8"/>
        <rFont val="Symbol"/>
        <family val="1"/>
      </rPr>
      <t>a</t>
    </r>
    <r>
      <rPr>
        <vertAlign val="subscript"/>
        <sz val="8"/>
        <rFont val="Arial"/>
        <family val="2"/>
      </rPr>
      <t>cbc</t>
    </r>
  </si>
  <si>
    <r>
      <t xml:space="preserve">Permissible shear stress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in concrete 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 N/mm</t>
    </r>
    <r>
      <rPr>
        <vertAlign val="superscript"/>
        <sz val="10"/>
        <rFont val="Arial"/>
        <family val="2"/>
      </rPr>
      <t>2</t>
    </r>
  </si>
  <si>
    <r>
      <t>Table  3.2.</t>
    </r>
    <r>
      <rPr>
        <b/>
        <sz val="11"/>
        <rFont val="Arial"/>
        <family val="0"/>
      </rPr>
      <t xml:space="preserve">   Facor </t>
    </r>
    <r>
      <rPr>
        <b/>
        <i/>
        <sz val="11"/>
        <rFont val="Arial"/>
        <family val="2"/>
      </rPr>
      <t>k</t>
    </r>
  </si>
  <si>
    <t>Over all depth of slab</t>
  </si>
  <si>
    <t>300 oe more</t>
  </si>
  <si>
    <t>150 or less</t>
  </si>
  <si>
    <t>k</t>
  </si>
  <si>
    <r>
      <t>Table  3.3.</t>
    </r>
    <r>
      <rPr>
        <b/>
        <sz val="11"/>
        <rFont val="Arial"/>
        <family val="0"/>
      </rPr>
      <t xml:space="preserve">   Maximum shear stress </t>
    </r>
    <r>
      <rPr>
        <sz val="11"/>
        <rFont val="Arial"/>
        <family val="0"/>
      </rPr>
      <t xml:space="preserve"> </t>
    </r>
    <r>
      <rPr>
        <sz val="11"/>
        <rFont val="Symbol"/>
        <family val="1"/>
      </rPr>
      <t>t</t>
    </r>
    <r>
      <rPr>
        <vertAlign val="subscript"/>
        <sz val="11"/>
        <rFont val="Arial"/>
        <family val="2"/>
      </rPr>
      <t>c.m</t>
    </r>
    <r>
      <rPr>
        <b/>
        <vertAlign val="subscript"/>
        <sz val="11"/>
        <rFont val="Arial"/>
        <family val="2"/>
      </rPr>
      <t xml:space="preserve">ax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</si>
  <si>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Table  3.4</t>
    </r>
    <r>
      <rPr>
        <b/>
        <sz val="11"/>
        <rFont val="Arial"/>
        <family val="0"/>
      </rPr>
      <t xml:space="preserve">.  Permissible Bond 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bd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</si>
  <si>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 xml:space="preserve">Table 1.18.   </t>
    </r>
    <r>
      <rPr>
        <b/>
        <sz val="10"/>
        <rFont val="Arial"/>
        <family val="2"/>
      </rPr>
      <t>MODULAR   RATIO</t>
    </r>
  </si>
  <si>
    <r>
      <t>Table 3.5</t>
    </r>
    <r>
      <rPr>
        <b/>
        <sz val="11"/>
        <rFont val="Arial"/>
        <family val="2"/>
      </rPr>
      <t>.  Development   Length  in tension</t>
    </r>
  </si>
  <si>
    <t>Modular ratio m</t>
  </si>
  <si>
    <t>31       (31.11)</t>
  </si>
  <si>
    <t>19  (18.67)</t>
  </si>
  <si>
    <t>13   (13.33)</t>
  </si>
  <si>
    <t>11   (10.98)</t>
  </si>
  <si>
    <t>9       (9.33)</t>
  </si>
  <si>
    <t>8       (8.11)</t>
  </si>
  <si>
    <t>7       (7.18)</t>
  </si>
  <si>
    <r>
      <t>Table 3.1.</t>
    </r>
    <r>
      <rPr>
        <b/>
        <sz val="11"/>
        <rFont val="Arial"/>
        <family val="0"/>
      </rPr>
      <t xml:space="preserve"> Permissible shear stress Table </t>
    </r>
    <r>
      <rPr>
        <b/>
        <sz val="11"/>
        <rFont val="Symbol"/>
        <family val="1"/>
      </rPr>
      <t>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</si>
  <si>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r>
      <t>Table 1.16..</t>
    </r>
    <r>
      <rPr>
        <b/>
        <sz val="11"/>
        <rFont val="Arial"/>
        <family val="0"/>
      </rPr>
      <t xml:space="preserve">  Permissible  stress 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in concrete (IS : 456-2000)</t>
    </r>
  </si>
  <si>
    <t>J</t>
  </si>
  <si>
    <t>R</t>
  </si>
  <si>
    <r>
      <t>N/mm</t>
    </r>
    <r>
      <rPr>
        <b/>
        <vertAlign val="superscript"/>
        <sz val="10"/>
        <rFont val="Arial"/>
        <family val="2"/>
      </rPr>
      <t>2</t>
    </r>
  </si>
  <si>
    <t>N</t>
  </si>
  <si>
    <r>
      <t>N/m</t>
    </r>
    <r>
      <rPr>
        <vertAlign val="superscript"/>
        <sz val="10"/>
        <rFont val="Arial"/>
        <family val="2"/>
      </rPr>
      <t>3</t>
    </r>
  </si>
  <si>
    <t>)=</t>
  </si>
  <si>
    <r>
      <t>m</t>
    </r>
    <r>
      <rPr>
        <vertAlign val="superscript"/>
        <sz val="10"/>
        <rFont val="Arial"/>
        <family val="2"/>
      </rPr>
      <t>2</t>
    </r>
  </si>
  <si>
    <r>
      <t>N/m</t>
    </r>
    <r>
      <rPr>
        <vertAlign val="superscript"/>
        <sz val="10"/>
        <rFont val="Arial"/>
        <family val="2"/>
      </rPr>
      <t>2</t>
    </r>
  </si>
  <si>
    <t>mtr</t>
  </si>
  <si>
    <t xml:space="preserve">Using </t>
  </si>
  <si>
    <r>
      <t>N/m</t>
    </r>
    <r>
      <rPr>
        <b/>
        <vertAlign val="superscript"/>
        <sz val="10"/>
        <rFont val="Arial"/>
        <family val="2"/>
      </rPr>
      <t>3</t>
    </r>
  </si>
  <si>
    <t>Cover</t>
  </si>
  <si>
    <t>Wt of concrete</t>
  </si>
  <si>
    <t>M-</t>
  </si>
  <si>
    <t>Grade concrete</t>
  </si>
  <si>
    <t>Name of work ;-</t>
  </si>
  <si>
    <t>Soil wt</t>
  </si>
  <si>
    <t xml:space="preserve">Concrete </t>
  </si>
  <si>
    <r>
      <t>s</t>
    </r>
    <r>
      <rPr>
        <sz val="10"/>
        <rFont val="Arial"/>
        <family val="0"/>
      </rPr>
      <t xml:space="preserve">st       </t>
    </r>
  </si>
  <si>
    <t>Soil</t>
  </si>
  <si>
    <t>Nos</t>
  </si>
  <si>
    <t>M -</t>
  </si>
  <si>
    <t>conc. wt.</t>
  </si>
  <si>
    <t xml:space="preserve">Soil Bearing capacity </t>
  </si>
  <si>
    <r>
      <t>Shear stress  t</t>
    </r>
    <r>
      <rPr>
        <vertAlign val="subscript"/>
        <sz val="10"/>
        <rFont val="Arial"/>
        <family val="2"/>
      </rPr>
      <t>c</t>
    </r>
  </si>
  <si>
    <t>Reiforcement   %</t>
  </si>
  <si>
    <r>
      <t>100A</t>
    </r>
    <r>
      <rPr>
        <b/>
        <u val="single"/>
        <vertAlign val="subscript"/>
        <sz val="10"/>
        <rFont val="Arial"/>
        <family val="2"/>
      </rPr>
      <t>s</t>
    </r>
  </si>
  <si>
    <t>pkn</t>
  </si>
  <si>
    <t>Super imposed with self load</t>
  </si>
  <si>
    <t>kN.</t>
  </si>
  <si>
    <t>Steel</t>
  </si>
  <si>
    <r>
      <t>N/m</t>
    </r>
    <r>
      <rPr>
        <vertAlign val="superscript"/>
        <sz val="10"/>
        <rFont val="Arial"/>
        <family val="2"/>
      </rPr>
      <t xml:space="preserve">3  </t>
    </r>
  </si>
  <si>
    <t>N/mm2</t>
  </si>
  <si>
    <r>
      <t>s</t>
    </r>
    <r>
      <rPr>
        <vertAlign val="subscript"/>
        <sz val="10"/>
        <rFont val="Arial"/>
        <family val="2"/>
      </rPr>
      <t>cbc</t>
    </r>
  </si>
  <si>
    <t>kN</t>
  </si>
  <si>
    <t>M</t>
  </si>
  <si>
    <r>
      <t>s</t>
    </r>
    <r>
      <rPr>
        <vertAlign val="subscript"/>
        <sz val="10"/>
        <rFont val="Arial"/>
        <family val="2"/>
      </rPr>
      <t>st</t>
    </r>
  </si>
  <si>
    <r>
      <t>kN/m</t>
    </r>
    <r>
      <rPr>
        <vertAlign val="superscript"/>
        <sz val="10"/>
        <rFont val="Arial"/>
        <family val="2"/>
      </rPr>
      <t>2</t>
    </r>
  </si>
  <si>
    <t>Design constants.:-</t>
  </si>
  <si>
    <t>For M</t>
  </si>
  <si>
    <t xml:space="preserve">concrete, </t>
  </si>
  <si>
    <t>fe</t>
  </si>
  <si>
    <t>K</t>
  </si>
  <si>
    <r>
      <t>N/</t>
    </r>
    <r>
      <rPr>
        <sz val="10"/>
        <rFont val="Arial"/>
        <family val="2"/>
      </rPr>
      <t>mm</t>
    </r>
    <r>
      <rPr>
        <vertAlign val="superscript"/>
        <sz val="10"/>
        <rFont val="Arial"/>
        <family val="2"/>
      </rPr>
      <t>2</t>
    </r>
  </si>
  <si>
    <r>
      <t>s</t>
    </r>
    <r>
      <rPr>
        <b/>
        <vertAlign val="subscript"/>
        <sz val="10"/>
        <rFont val="Arial"/>
        <family val="2"/>
      </rPr>
      <t>st</t>
    </r>
  </si>
  <si>
    <t>W</t>
  </si>
  <si>
    <t>Let w' be equal to</t>
  </si>
  <si>
    <t>w</t>
  </si>
  <si>
    <t xml:space="preserve">Let ratio of B to L </t>
  </si>
  <si>
    <t>L</t>
  </si>
  <si>
    <t>B</t>
  </si>
  <si>
    <t>However, provide a footing size</t>
  </si>
  <si>
    <t>m say</t>
  </si>
  <si>
    <t>sqm</t>
  </si>
  <si>
    <r>
      <t>Net upward pressure  p</t>
    </r>
    <r>
      <rPr>
        <vertAlign val="subscript"/>
        <sz val="10"/>
        <rFont val="Arial"/>
        <family val="2"/>
      </rPr>
      <t>o</t>
    </r>
  </si>
  <si>
    <t>Design of section :-</t>
  </si>
  <si>
    <t>Footing Size</t>
  </si>
  <si>
    <t>poxB</t>
  </si>
  <si>
    <r>
      <t>(L-a)</t>
    </r>
    <r>
      <rPr>
        <vertAlign val="superscript"/>
        <sz val="10"/>
        <rFont val="Arial"/>
        <family val="2"/>
      </rPr>
      <t>2</t>
    </r>
  </si>
  <si>
    <t xml:space="preserve">Column size </t>
  </si>
  <si>
    <t xml:space="preserve"> \       </t>
  </si>
  <si>
    <t>Base  Area</t>
  </si>
  <si>
    <t>Based on RCC design by B.C. Punmia example 15.4</t>
  </si>
  <si>
    <r>
      <t>10'</t>
    </r>
    <r>
      <rPr>
        <vertAlign val="superscript"/>
        <sz val="10"/>
        <rFont val="Arial"/>
        <family val="2"/>
      </rPr>
      <t>6</t>
    </r>
  </si>
  <si>
    <t>N-mm</t>
  </si>
  <si>
    <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x</t>
    </r>
  </si>
  <si>
    <r>
      <t>M</t>
    </r>
    <r>
      <rPr>
        <vertAlign val="subscript"/>
        <sz val="10"/>
        <rFont val="Arial"/>
        <family val="2"/>
      </rPr>
      <t>1</t>
    </r>
  </si>
  <si>
    <t>\</t>
  </si>
  <si>
    <t>Rc. B</t>
  </si>
  <si>
    <t>Keep  d</t>
  </si>
  <si>
    <t xml:space="preserve">mm and the total depth </t>
  </si>
  <si>
    <t xml:space="preserve">Nomial cover </t>
  </si>
  <si>
    <t>Effective cover</t>
  </si>
  <si>
    <t xml:space="preserve">Provide uniform thickness for entire footing. </t>
  </si>
  <si>
    <r>
      <t>x10'</t>
    </r>
    <r>
      <rPr>
        <vertAlign val="superscript"/>
        <sz val="10"/>
        <rFont val="Arial"/>
        <family val="2"/>
      </rPr>
      <t>6</t>
    </r>
  </si>
  <si>
    <t>poxL</t>
  </si>
  <si>
    <r>
      <t>(B-a)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</si>
  <si>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2</t>
    </r>
  </si>
  <si>
    <r>
      <t>Thus,   M</t>
    </r>
    <r>
      <rPr>
        <vertAlign val="subscript"/>
        <sz val="10"/>
        <rFont val="Arial"/>
        <family val="2"/>
      </rPr>
      <t>1</t>
    </r>
  </si>
  <si>
    <t>Check for shear:-</t>
  </si>
  <si>
    <t xml:space="preserve">For the beam action total S.F. along section AB  is </t>
  </si>
  <si>
    <t>V</t>
  </si>
  <si>
    <t>po x B</t>
  </si>
  <si>
    <t>d</t>
  </si>
  <si>
    <t xml:space="preserve">L </t>
  </si>
  <si>
    <t>tv</t>
  </si>
  <si>
    <t>B x d</t>
  </si>
  <si>
    <r>
      <t>t</t>
    </r>
    <r>
      <rPr>
        <vertAlign val="subscript"/>
        <sz val="10"/>
        <rFont val="Arial"/>
        <family val="2"/>
      </rPr>
      <t>v</t>
    </r>
  </si>
  <si>
    <t xml:space="preserve">For M </t>
  </si>
  <si>
    <t>concrete and fe '=</t>
  </si>
  <si>
    <t>steel,   p</t>
  </si>
  <si>
    <t>%Hence tc,</t>
  </si>
  <si>
    <t xml:space="preserve">Also for </t>
  </si>
  <si>
    <t>300 mm ,</t>
  </si>
  <si>
    <t xml:space="preserve"> k</t>
  </si>
  <si>
    <t xml:space="preserve"> from table 3.2</t>
  </si>
  <si>
    <t>D</t>
  </si>
  <si>
    <t>&gt;</t>
  </si>
  <si>
    <t xml:space="preserve">\ </t>
  </si>
  <si>
    <t>k. tc</t>
  </si>
  <si>
    <t xml:space="preserve">here </t>
  </si>
  <si>
    <t>Required d</t>
  </si>
  <si>
    <t>And      D</t>
  </si>
  <si>
    <r>
      <t>For the two way action or punching shear action along</t>
    </r>
    <r>
      <rPr>
        <i/>
        <sz val="10"/>
        <rFont val="Arial"/>
        <family val="2"/>
      </rPr>
      <t xml:space="preserve"> ABCD.</t>
    </r>
  </si>
  <si>
    <t>2 (a+d)+(b+d)</t>
  </si>
  <si>
    <t>)+(</t>
  </si>
  <si>
    <t xml:space="preserve">Punching shear </t>
  </si>
  <si>
    <t>)-</t>
  </si>
  <si>
    <r>
      <t xml:space="preserve">\     </t>
    </r>
    <r>
      <rPr>
        <sz val="10"/>
        <rFont val="Arial"/>
        <family val="0"/>
      </rPr>
      <t xml:space="preserve">        t</t>
    </r>
    <r>
      <rPr>
        <vertAlign val="subscript"/>
        <sz val="10"/>
        <rFont val="Arial"/>
        <family val="2"/>
      </rPr>
      <t>v</t>
    </r>
  </si>
  <si>
    <r>
      <t>Allowable shear stress,  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is given by</t>
    </r>
  </si>
  <si>
    <t>Ö</t>
  </si>
  <si>
    <r>
      <t>0.16</t>
    </r>
    <r>
      <rPr>
        <sz val="10"/>
        <rFont val="Symbol"/>
        <family val="1"/>
      </rPr>
      <t>Ö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ck</t>
    </r>
  </si>
  <si>
    <r>
      <t>k</t>
    </r>
    <r>
      <rPr>
        <vertAlign val="subscript"/>
        <sz val="10"/>
        <rFont val="Arial"/>
        <family val="2"/>
      </rPr>
      <t>s</t>
    </r>
  </si>
  <si>
    <t>=(</t>
  </si>
  <si>
    <r>
      <t>0.5+</t>
    </r>
    <r>
      <rPr>
        <sz val="10"/>
        <rFont val="Symbol"/>
        <family val="1"/>
      </rPr>
      <t>b</t>
    </r>
    <r>
      <rPr>
        <sz val="10"/>
        <rFont val="Arial"/>
        <family val="0"/>
      </rPr>
      <t>c) =</t>
    </r>
  </si>
  <si>
    <t>; However, adopt max,  k</t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</si>
  <si>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.T</t>
    </r>
    <r>
      <rPr>
        <vertAlign val="subscript"/>
        <sz val="10"/>
        <rFont val="Arial"/>
        <family val="2"/>
      </rPr>
      <t>c</t>
    </r>
  </si>
  <si>
    <r>
      <t xml:space="preserve">\                   </t>
    </r>
    <r>
      <rPr>
        <sz val="10"/>
        <rFont val="Arial"/>
        <family val="2"/>
      </rPr>
      <t>tv</t>
    </r>
  </si>
  <si>
    <t>However keep D</t>
  </si>
  <si>
    <t>mm so tha d=</t>
  </si>
  <si>
    <t xml:space="preserve">mm, providing an effective cover </t>
  </si>
  <si>
    <t>The efffective depth found above has to be checked for shear</t>
  </si>
  <si>
    <t>Design for reinforcement:-</t>
  </si>
  <si>
    <r>
      <t>s</t>
    </r>
    <r>
      <rPr>
        <vertAlign val="subscript"/>
        <sz val="11"/>
        <rFont val="Arial"/>
        <family val="2"/>
      </rPr>
      <t xml:space="preserve">st </t>
    </r>
    <r>
      <rPr>
        <sz val="11"/>
        <rFont val="Arial"/>
        <family val="0"/>
      </rPr>
      <t>x j x d</t>
    </r>
  </si>
  <si>
    <t>Ast  =</t>
  </si>
  <si>
    <r>
      <t>mm</t>
    </r>
    <r>
      <rPr>
        <vertAlign val="superscript"/>
        <sz val="10"/>
        <rFont val="Arial"/>
        <family val="2"/>
      </rPr>
      <t>2</t>
    </r>
  </si>
  <si>
    <t xml:space="preserve">using </t>
  </si>
  <si>
    <r>
      <t xml:space="preserve">mm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bars area</t>
    </r>
  </si>
  <si>
    <r>
      <t>3.14xdia</t>
    </r>
    <r>
      <rPr>
        <vertAlign val="superscript"/>
        <sz val="10"/>
        <rFont val="Arial"/>
        <family val="2"/>
      </rPr>
      <t>2</t>
    </r>
  </si>
  <si>
    <t xml:space="preserve">Hence Provided </t>
  </si>
  <si>
    <t xml:space="preserve">Nos of bars </t>
  </si>
  <si>
    <t>Nos.</t>
  </si>
  <si>
    <t xml:space="preserve">m </t>
  </si>
  <si>
    <t>Effective depth for top layer of reinforcement</t>
  </si>
  <si>
    <t>Thes are to be distributed uniformaly in a width  b =</t>
  </si>
  <si>
    <t xml:space="preserve">This area is to be provided in two distint band widths. </t>
  </si>
  <si>
    <t xml:space="preserve">m  is given by </t>
  </si>
  <si>
    <r>
      <t xml:space="preserve">b </t>
    </r>
    <r>
      <rPr>
        <sz val="10"/>
        <rFont val="Arial"/>
        <family val="0"/>
      </rPr>
      <t>+1</t>
    </r>
  </si>
  <si>
    <r>
      <t>A</t>
    </r>
    <r>
      <rPr>
        <vertAlign val="subscript"/>
        <sz val="10"/>
        <rFont val="Arial"/>
        <family val="2"/>
      </rPr>
      <t>st2(B)</t>
    </r>
  </si>
  <si>
    <t>To be Provided in central band width</t>
  </si>
  <si>
    <t>Remaning area in each end band strip</t>
  </si>
  <si>
    <t xml:space="preserve">Nos. to be provided in each band of width </t>
  </si>
  <si>
    <t xml:space="preserve">However provide </t>
  </si>
  <si>
    <t>bars in each end band</t>
  </si>
  <si>
    <t>Test for devlopment length:-</t>
  </si>
  <si>
    <t>Ld</t>
  </si>
  <si>
    <r>
      <t>f s</t>
    </r>
    <r>
      <rPr>
        <sz val="10"/>
        <rFont val="Arial"/>
        <family val="2"/>
      </rPr>
      <t>st</t>
    </r>
  </si>
  <si>
    <t>4.tbd</t>
  </si>
  <si>
    <t>f=</t>
  </si>
  <si>
    <t xml:space="preserve">Providing </t>
  </si>
  <si>
    <t>mm side cover, lentgh available =</t>
  </si>
  <si>
    <t>x(B-b)-60=</t>
  </si>
  <si>
    <t xml:space="preserve">Which is </t>
  </si>
  <si>
    <t xml:space="preserve">than Ld </t>
  </si>
  <si>
    <t>Check for transfer of load at base:-</t>
  </si>
  <si>
    <t>A2</t>
  </si>
  <si>
    <r>
      <t>A</t>
    </r>
    <r>
      <rPr>
        <vertAlign val="subscript"/>
        <sz val="10"/>
        <rFont val="Arial"/>
        <family val="2"/>
      </rPr>
      <t>2</t>
    </r>
  </si>
  <si>
    <t>At  the rate of spread 2:1,</t>
  </si>
  <si>
    <t>A1</t>
  </si>
  <si>
    <r>
      <t>A</t>
    </r>
    <r>
      <rPr>
        <vertAlign val="subscript"/>
        <sz val="10"/>
        <rFont val="Arial"/>
        <family val="2"/>
      </rPr>
      <t>1</t>
    </r>
  </si>
  <si>
    <r>
      <t>))</t>
    </r>
    <r>
      <rPr>
        <vertAlign val="superscript"/>
        <sz val="10"/>
        <rFont val="Arial"/>
        <family val="2"/>
      </rPr>
      <t>2</t>
    </r>
  </si>
  <si>
    <t xml:space="preserve">Adopt max. value of </t>
  </si>
  <si>
    <t>A1 / A2</t>
  </si>
  <si>
    <r>
      <t>0.25 fck</t>
    </r>
    <r>
      <rPr>
        <sz val="10"/>
        <rFont val="Symbol"/>
        <family val="1"/>
      </rPr>
      <t>Ö</t>
    </r>
    <r>
      <rPr>
        <sz val="10"/>
        <rFont val="Arial"/>
        <family val="2"/>
      </rPr>
      <t>A/ / A2</t>
    </r>
  </si>
  <si>
    <t>"=</t>
  </si>
  <si>
    <t>X</t>
  </si>
  <si>
    <r>
      <t xml:space="preserve">\ </t>
    </r>
    <r>
      <rPr>
        <sz val="10"/>
        <rFont val="Arial"/>
        <family val="0"/>
      </rPr>
      <t xml:space="preserve">     permissible bearing stress =</t>
    </r>
  </si>
  <si>
    <r>
      <t>N/mm</t>
    </r>
    <r>
      <rPr>
        <vertAlign val="superscript"/>
        <sz val="8"/>
        <rFont val="Arial"/>
        <family val="0"/>
      </rPr>
      <t>2</t>
    </r>
  </si>
  <si>
    <r>
      <t xml:space="preserve">mm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bars</t>
    </r>
  </si>
  <si>
    <t xml:space="preserve"> shown in drawing</t>
  </si>
  <si>
    <t>Reinforcement :-</t>
  </si>
  <si>
    <t>Bearing capcity</t>
  </si>
  <si>
    <t>pk_nandwana@yahoo.co.in</t>
  </si>
  <si>
    <r>
      <t>mm</t>
    </r>
    <r>
      <rPr>
        <sz val="10"/>
        <rFont val="Symbol"/>
        <family val="1"/>
      </rPr>
      <t xml:space="preserve"> f</t>
    </r>
  </si>
  <si>
    <t>Reiforcement:-</t>
  </si>
  <si>
    <r>
      <t xml:space="preserve">Area </t>
    </r>
    <r>
      <rPr>
        <sz val="10"/>
        <color indexed="10"/>
        <rFont val="Arial"/>
        <family val="2"/>
      </rPr>
      <t>A</t>
    </r>
    <r>
      <rPr>
        <vertAlign val="subscript"/>
        <sz val="10"/>
        <color indexed="10"/>
        <rFont val="Arial"/>
        <family val="2"/>
      </rPr>
      <t xml:space="preserve">st </t>
    </r>
    <r>
      <rPr>
        <sz val="10"/>
        <rFont val="Arial"/>
        <family val="0"/>
      </rPr>
      <t>of long bars calculated for moment M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0"/>
      </rPr>
      <t>is given by</t>
    </r>
  </si>
  <si>
    <t>Long bottom bars</t>
  </si>
  <si>
    <t>:1</t>
  </si>
  <si>
    <t>x - bottom bars</t>
  </si>
  <si>
    <t>Nos. in side band width</t>
  </si>
  <si>
    <t>Nos. in central band width</t>
  </si>
  <si>
    <t>B.M.</t>
  </si>
  <si>
    <r>
      <t>s</t>
    </r>
    <r>
      <rPr>
        <b/>
        <i/>
        <sz val="10"/>
        <rFont val="Arial"/>
        <family val="2"/>
      </rPr>
      <t>st</t>
    </r>
  </si>
  <si>
    <t>L x L</t>
  </si>
  <si>
    <t>L -  a</t>
  </si>
  <si>
    <t>po x B x</t>
  </si>
  <si>
    <t xml:space="preserve">x </t>
  </si>
  <si>
    <r>
      <t>Column Perimeter</t>
    </r>
    <r>
      <rPr>
        <i/>
        <sz val="10"/>
        <rFont val="Arial"/>
        <family val="2"/>
      </rPr>
      <t xml:space="preserve"> </t>
    </r>
  </si>
  <si>
    <t xml:space="preserve">Column Area   </t>
  </si>
  <si>
    <t>(a+ d) +(b+ d)</t>
  </si>
  <si>
    <t>)</t>
  </si>
  <si>
    <t>) -</t>
  </si>
  <si>
    <t xml:space="preserve">x (( </t>
  </si>
  <si>
    <r>
      <t xml:space="preserve">             Bending moment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about section X-X is given by</t>
    </r>
  </si>
  <si>
    <r>
      <t xml:space="preserve">              Bending moment 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about section X-X is given by</t>
    </r>
  </si>
  <si>
    <t>L - B</t>
  </si>
  <si>
    <t>pier</t>
  </si>
  <si>
    <t xml:space="preserve">Section of footing </t>
  </si>
  <si>
    <t>Footing plan</t>
  </si>
  <si>
    <r>
      <t xml:space="preserve">The area </t>
    </r>
    <r>
      <rPr>
        <sz val="10"/>
        <color indexed="10"/>
        <rFont val="Arial"/>
        <family val="2"/>
      </rPr>
      <t>A</t>
    </r>
    <r>
      <rPr>
        <vertAlign val="subscript"/>
        <sz val="10"/>
        <color indexed="10"/>
        <rFont val="Arial"/>
        <family val="2"/>
      </rPr>
      <t>st2</t>
    </r>
    <r>
      <rPr>
        <sz val="10"/>
        <rFont val="Arial"/>
        <family val="0"/>
      </rPr>
      <t xml:space="preserve"> of short bars calculated for M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is given by</t>
    </r>
  </si>
  <si>
    <r>
      <t>2A</t>
    </r>
    <r>
      <rPr>
        <vertAlign val="subscript"/>
        <sz val="10"/>
        <rFont val="Arial"/>
        <family val="2"/>
      </rPr>
      <t>st2</t>
    </r>
  </si>
  <si>
    <r>
      <t>Area A</t>
    </r>
    <r>
      <rPr>
        <vertAlign val="subscript"/>
        <sz val="10"/>
        <rFont val="Arial"/>
        <family val="2"/>
      </rPr>
      <t>st2</t>
    </r>
    <r>
      <rPr>
        <sz val="10"/>
        <rFont val="Arial"/>
        <family val="0"/>
      </rPr>
      <t>(B) in central band of width B</t>
    </r>
  </si>
  <si>
    <t>Size of Footing</t>
  </si>
  <si>
    <t>mtr        B</t>
  </si>
  <si>
    <t>mtr        H</t>
  </si>
  <si>
    <t xml:space="preserve">Design of  Rectangular  Column  Footing </t>
  </si>
  <si>
    <t>Section unsafe</t>
  </si>
  <si>
    <t>&lt;</t>
  </si>
  <si>
    <t>Hence safe from punching shear.</t>
  </si>
  <si>
    <t>Hence satisfactory.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</si>
</sst>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Symbol"/>
      <family val="1"/>
    </font>
    <font>
      <sz val="9"/>
      <name val="Arial"/>
      <family val="0"/>
    </font>
    <font>
      <sz val="6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0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u val="single"/>
      <vertAlign val="subscript"/>
      <sz val="10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vertAlign val="subscript"/>
      <sz val="8"/>
      <name val="Arial"/>
      <family val="2"/>
    </font>
    <font>
      <b/>
      <i/>
      <sz val="1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Symbol"/>
      <family val="1"/>
    </font>
    <font>
      <b/>
      <u val="single"/>
      <vertAlign val="subscript"/>
      <sz val="10"/>
      <name val="Arial"/>
      <family val="2"/>
    </font>
    <font>
      <b/>
      <sz val="10"/>
      <name val="Symbol"/>
      <family val="1"/>
    </font>
    <font>
      <b/>
      <i/>
      <sz val="10"/>
      <name val="Symbol"/>
      <family val="1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vertAlign val="subscript"/>
      <sz val="10"/>
      <color indexed="10"/>
      <name val="Arial"/>
      <family val="2"/>
    </font>
    <font>
      <vertAlign val="superscript"/>
      <sz val="8"/>
      <name val="Arial"/>
      <family val="0"/>
    </font>
    <font>
      <sz val="10"/>
      <color indexed="42"/>
      <name val="Arial"/>
      <family val="0"/>
    </font>
    <font>
      <b/>
      <i/>
      <u val="single"/>
      <sz val="10"/>
      <color indexed="42"/>
      <name val="Arial"/>
      <family val="0"/>
    </font>
    <font>
      <u val="single"/>
      <sz val="8"/>
      <color indexed="12"/>
      <name val="Arial"/>
      <family val="0"/>
    </font>
    <font>
      <i/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 applyAlignment="0">
      <protection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43" fontId="0" fillId="0" borderId="0" applyNumberFormat="0" applyFont="0" applyBorder="0" applyAlignment="0" applyProtection="0"/>
    <xf numFmtId="41" fontId="0" fillId="0" borderId="0" applyNumberFormat="0" applyFont="0" applyBorder="0" applyAlignment="0" applyProtection="0"/>
    <xf numFmtId="44" fontId="0" fillId="0" borderId="0" applyNumberFormat="0" applyFont="0" applyBorder="0" applyAlignment="0" applyProtection="0"/>
    <xf numFmtId="42" fontId="0" fillId="0" borderId="0" applyNumberFormat="0" applyFont="0" applyBorder="0" applyAlignment="0" applyProtection="0"/>
    <xf numFmtId="0" fontId="21" fillId="0" borderId="0" applyFont="0" applyBorder="0" applyAlignment="0" applyProtection="0"/>
    <xf numFmtId="0" fontId="20" fillId="0" borderId="0" applyFont="0" applyBorder="0" applyAlignment="0" applyProtection="0"/>
    <xf numFmtId="9" fontId="0" fillId="0" borderId="0" applyNumberFormat="0" applyFon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top"/>
    </xf>
    <xf numFmtId="0" fontId="23" fillId="3" borderId="8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22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 quotePrefix="1">
      <alignment horizontal="right" vertical="center"/>
    </xf>
    <xf numFmtId="1" fontId="0" fillId="0" borderId="0" xfId="0" applyNumberFormat="1" applyBorder="1" applyAlignment="1" quotePrefix="1">
      <alignment horizontal="center" vertical="center"/>
    </xf>
    <xf numFmtId="165" fontId="8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 quotePrefix="1">
      <alignment vertical="center"/>
    </xf>
    <xf numFmtId="1" fontId="0" fillId="0" borderId="9" xfId="0" applyNumberFormat="1" applyBorder="1" applyAlignment="1">
      <alignment horizontal="left" vertical="center"/>
    </xf>
    <xf numFmtId="1" fontId="0" fillId="0" borderId="0" xfId="0" applyNumberFormat="1" applyBorder="1" applyAlignment="1" quotePrefix="1">
      <alignment vertical="center"/>
    </xf>
    <xf numFmtId="2" fontId="0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 horizontal="center" vertical="center"/>
    </xf>
    <xf numFmtId="165" fontId="0" fillId="0" borderId="0" xfId="0" applyNumberFormat="1" applyBorder="1" applyAlignment="1" quotePrefix="1">
      <alignment horizontal="center" vertical="center"/>
    </xf>
    <xf numFmtId="1" fontId="0" fillId="0" borderId="0" xfId="0" applyNumberFormat="1" applyFont="1" applyBorder="1" applyAlignment="1" quotePrefix="1">
      <alignment horizontal="center" vertic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37" fillId="2" borderId="0" xfId="0" applyFont="1" applyFill="1" applyBorder="1" applyAlignment="1">
      <alignment/>
    </xf>
    <xf numFmtId="0" fontId="3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horizontal="right" vertical="center"/>
    </xf>
    <xf numFmtId="0" fontId="37" fillId="2" borderId="0" xfId="0" applyFont="1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37" fillId="4" borderId="0" xfId="0" applyFont="1" applyFill="1" applyBorder="1" applyAlignment="1">
      <alignment/>
    </xf>
    <xf numFmtId="2" fontId="37" fillId="4" borderId="0" xfId="0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vertical="center"/>
    </xf>
    <xf numFmtId="1" fontId="37" fillId="4" borderId="0" xfId="0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vertical="center"/>
    </xf>
    <xf numFmtId="0" fontId="0" fillId="4" borderId="6" xfId="0" applyFill="1" applyBorder="1" applyAlignment="1">
      <alignment horizontal="right" vertical="center"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37" fillId="4" borderId="2" xfId="0" applyFont="1" applyFill="1" applyBorder="1" applyAlignment="1">
      <alignment/>
    </xf>
    <xf numFmtId="0" fontId="37" fillId="4" borderId="2" xfId="0" applyFont="1" applyFill="1" applyBorder="1" applyAlignment="1">
      <alignment vertic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 horizontal="center"/>
    </xf>
    <xf numFmtId="0" fontId="0" fillId="4" borderId="11" xfId="0" applyFill="1" applyBorder="1" applyAlignment="1">
      <alignment/>
    </xf>
    <xf numFmtId="0" fontId="37" fillId="4" borderId="12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5" borderId="6" xfId="0" applyFill="1" applyBorder="1" applyAlignment="1">
      <alignment/>
    </xf>
    <xf numFmtId="2" fontId="0" fillId="5" borderId="8" xfId="0" applyNumberFormat="1" applyFill="1" applyBorder="1" applyAlignment="1">
      <alignment vertic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5" borderId="0" xfId="0" applyFill="1" applyAlignment="1">
      <alignment/>
    </xf>
    <xf numFmtId="0" fontId="37" fillId="4" borderId="5" xfId="0" applyFont="1" applyFill="1" applyBorder="1" applyAlignment="1">
      <alignment vertical="center"/>
    </xf>
    <xf numFmtId="0" fontId="37" fillId="4" borderId="7" xfId="0" applyFont="1" applyFill="1" applyBorder="1" applyAlignment="1">
      <alignment vertical="center"/>
    </xf>
    <xf numFmtId="2" fontId="37" fillId="4" borderId="10" xfId="0" applyNumberFormat="1" applyFon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 quotePrefix="1">
      <alignment horizontal="center" vertical="center"/>
    </xf>
    <xf numFmtId="0" fontId="0" fillId="5" borderId="0" xfId="0" applyFill="1" applyBorder="1" applyAlignment="1">
      <alignment/>
    </xf>
    <xf numFmtId="0" fontId="0" fillId="4" borderId="13" xfId="0" applyFill="1" applyBorder="1" applyAlignment="1">
      <alignment/>
    </xf>
    <xf numFmtId="0" fontId="37" fillId="4" borderId="0" xfId="0" applyFont="1" applyFill="1" applyBorder="1" applyAlignment="1">
      <alignment horizontal="center" vertical="center"/>
    </xf>
    <xf numFmtId="2" fontId="37" fillId="4" borderId="0" xfId="0" applyNumberFormat="1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2" fontId="0" fillId="4" borderId="3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left"/>
    </xf>
    <xf numFmtId="2" fontId="0" fillId="0" borderId="0" xfId="0" applyNumberFormat="1" applyBorder="1" applyAlignment="1" quotePrefix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2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4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9" xfId="0" applyBorder="1" applyAlignment="1">
      <alignment/>
    </xf>
    <xf numFmtId="0" fontId="42" fillId="0" borderId="0" xfId="0" applyFont="1" applyBorder="1" applyAlignment="1">
      <alignment/>
    </xf>
    <xf numFmtId="1" fontId="42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2" fontId="37" fillId="0" borderId="4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7" fillId="0" borderId="4" xfId="0" applyNumberFormat="1" applyFont="1" applyBorder="1" applyAlignment="1">
      <alignment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39" fillId="0" borderId="7" xfId="20" applyFont="1" applyBorder="1" applyAlignment="1">
      <alignment horizontal="left"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40" fillId="0" borderId="12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Font="1" applyAlignment="1" quotePrefix="1">
      <alignment horizontal="center" vertical="center"/>
    </xf>
    <xf numFmtId="2" fontId="0" fillId="2" borderId="0" xfId="0" applyNumberForma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quotePrefix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 quotePrefix="1">
      <alignment/>
    </xf>
    <xf numFmtId="2" fontId="0" fillId="2" borderId="0" xfId="0" applyNumberFormat="1" applyFill="1" applyBorder="1" applyAlignment="1" quotePrefix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vertical="center"/>
    </xf>
    <xf numFmtId="0" fontId="5" fillId="2" borderId="0" xfId="0" applyFont="1" applyFill="1" applyBorder="1" applyAlignment="1" quotePrefix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Alignment="1">
      <alignment/>
    </xf>
    <xf numFmtId="2" fontId="0" fillId="2" borderId="0" xfId="0" applyNumberForma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1" fontId="0" fillId="2" borderId="0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vertical="center"/>
    </xf>
    <xf numFmtId="2" fontId="1" fillId="0" borderId="0" xfId="0" applyNumberFormat="1" applyFont="1" applyAlignment="1" quotePrefix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31" fillId="0" borderId="0" xfId="0" applyFont="1" applyAlignment="1">
      <alignment horizontal="right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 quotePrefix="1">
      <alignment horizontal="right"/>
    </xf>
    <xf numFmtId="165" fontId="1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0" fillId="0" borderId="9" xfId="0" applyNumberFormat="1" applyFont="1" applyBorder="1" applyAlignment="1">
      <alignment horizontal="center"/>
    </xf>
    <xf numFmtId="2" fontId="0" fillId="0" borderId="0" xfId="0" applyNumberFormat="1" applyFont="1" applyAlignment="1" quotePrefix="1">
      <alignment horizontal="center" vertical="center"/>
    </xf>
    <xf numFmtId="0" fontId="1" fillId="0" borderId="0" xfId="0" applyFont="1" applyAlignment="1">
      <alignment horizontal="right"/>
    </xf>
    <xf numFmtId="0" fontId="0" fillId="0" borderId="9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Font="1" applyAlignment="1" quotePrefix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2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 quotePrefix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 quotePrefix="1">
      <alignment horizontal="center" vertical="center"/>
    </xf>
    <xf numFmtId="1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right" vertical="center"/>
    </xf>
    <xf numFmtId="1" fontId="0" fillId="0" borderId="9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 quotePrefix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quotePrefix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39" fillId="0" borderId="0" xfId="20" applyFont="1" applyAlignment="1">
      <alignment/>
    </xf>
    <xf numFmtId="2" fontId="0" fillId="0" borderId="12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 quotePrefix="1">
      <alignment vertical="center"/>
    </xf>
    <xf numFmtId="165" fontId="0" fillId="0" borderId="0" xfId="0" applyNumberFormat="1" applyBorder="1" applyAlignment="1">
      <alignment/>
    </xf>
    <xf numFmtId="1" fontId="34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 quotePrefix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9" xfId="0" applyBorder="1" applyAlignment="1" quotePrefix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quotePrefix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1" fontId="34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2" fontId="37" fillId="0" borderId="10" xfId="0" applyNumberFormat="1" applyFont="1" applyBorder="1" applyAlignment="1">
      <alignment vertical="center"/>
    </xf>
    <xf numFmtId="2" fontId="37" fillId="0" borderId="1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" fontId="0" fillId="0" borderId="14" xfId="0" applyNumberFormat="1" applyFont="1" applyBorder="1" applyAlignment="1">
      <alignment horizontal="left" vertical="center" textRotation="90"/>
    </xf>
    <xf numFmtId="2" fontId="0" fillId="0" borderId="14" xfId="0" applyNumberFormat="1" applyFont="1" applyBorder="1" applyAlignment="1">
      <alignment horizontal="left" vertical="center" textRotation="90"/>
    </xf>
    <xf numFmtId="2" fontId="37" fillId="0" borderId="14" xfId="0" applyNumberFormat="1" applyFont="1" applyBorder="1" applyAlignment="1">
      <alignment horizontal="center" textRotation="90"/>
    </xf>
    <xf numFmtId="0" fontId="0" fillId="0" borderId="14" xfId="0" applyFont="1" applyBorder="1" applyAlignment="1">
      <alignment horizontal="left" vertical="center" textRotation="90"/>
    </xf>
    <xf numFmtId="0" fontId="0" fillId="0" borderId="14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0" xfId="0" applyNumberFormat="1" applyAlignment="1" quotePrefix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quotePrefix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 textRotation="90"/>
    </xf>
    <xf numFmtId="1" fontId="0" fillId="0" borderId="0" xfId="0" applyNumberFormat="1" applyFont="1" applyBorder="1" applyAlignment="1">
      <alignment horizontal="left" textRotation="90"/>
    </xf>
    <xf numFmtId="0" fontId="0" fillId="0" borderId="0" xfId="0" applyFont="1" applyBorder="1" applyAlignment="1">
      <alignment horizontal="left" textRotation="90"/>
    </xf>
    <xf numFmtId="1" fontId="0" fillId="0" borderId="0" xfId="0" applyNumberFormat="1" applyFont="1" applyBorder="1" applyAlignment="1">
      <alignment horizontal="left" vertical="center" textRotation="90"/>
    </xf>
    <xf numFmtId="2" fontId="37" fillId="0" borderId="0" xfId="0" applyNumberFormat="1" applyFont="1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3" fillId="3" borderId="6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7</xdr:row>
      <xdr:rowOff>171450</xdr:rowOff>
    </xdr:from>
    <xdr:to>
      <xdr:col>23</xdr:col>
      <xdr:colOff>257175</xdr:colOff>
      <xdr:row>8</xdr:row>
      <xdr:rowOff>114300</xdr:rowOff>
    </xdr:to>
    <xdr:sp>
      <xdr:nvSpPr>
        <xdr:cNvPr id="1" name="Line 88"/>
        <xdr:cNvSpPr>
          <a:spLocks/>
        </xdr:cNvSpPr>
      </xdr:nvSpPr>
      <xdr:spPr>
        <a:xfrm>
          <a:off x="13925550" y="1571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2</xdr:row>
      <xdr:rowOff>0</xdr:rowOff>
    </xdr:from>
    <xdr:to>
      <xdr:col>15</xdr:col>
      <xdr:colOff>428625</xdr:colOff>
      <xdr:row>2</xdr:row>
      <xdr:rowOff>0</xdr:rowOff>
    </xdr:to>
    <xdr:sp>
      <xdr:nvSpPr>
        <xdr:cNvPr id="2" name="Line 89"/>
        <xdr:cNvSpPr>
          <a:spLocks/>
        </xdr:cNvSpPr>
      </xdr:nvSpPr>
      <xdr:spPr>
        <a:xfrm flipV="1">
          <a:off x="92202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29</xdr:row>
      <xdr:rowOff>95250</xdr:rowOff>
    </xdr:from>
    <xdr:to>
      <xdr:col>20</xdr:col>
      <xdr:colOff>123825</xdr:colOff>
      <xdr:row>29</xdr:row>
      <xdr:rowOff>161925</xdr:rowOff>
    </xdr:to>
    <xdr:sp>
      <xdr:nvSpPr>
        <xdr:cNvPr id="3" name="Oval 100"/>
        <xdr:cNvSpPr>
          <a:spLocks/>
        </xdr:cNvSpPr>
      </xdr:nvSpPr>
      <xdr:spPr>
        <a:xfrm>
          <a:off x="11915775" y="58959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30</xdr:row>
      <xdr:rowOff>47625</xdr:rowOff>
    </xdr:from>
    <xdr:to>
      <xdr:col>20</xdr:col>
      <xdr:colOff>276225</xdr:colOff>
      <xdr:row>30</xdr:row>
      <xdr:rowOff>114300</xdr:rowOff>
    </xdr:to>
    <xdr:sp>
      <xdr:nvSpPr>
        <xdr:cNvPr id="4" name="Oval 101"/>
        <xdr:cNvSpPr>
          <a:spLocks/>
        </xdr:cNvSpPr>
      </xdr:nvSpPr>
      <xdr:spPr>
        <a:xfrm>
          <a:off x="12068175" y="60483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31</xdr:row>
      <xdr:rowOff>0</xdr:rowOff>
    </xdr:from>
    <xdr:to>
      <xdr:col>20</xdr:col>
      <xdr:colOff>428625</xdr:colOff>
      <xdr:row>31</xdr:row>
      <xdr:rowOff>66675</xdr:rowOff>
    </xdr:to>
    <xdr:sp>
      <xdr:nvSpPr>
        <xdr:cNvPr id="5" name="Oval 102"/>
        <xdr:cNvSpPr>
          <a:spLocks/>
        </xdr:cNvSpPr>
      </xdr:nvSpPr>
      <xdr:spPr>
        <a:xfrm>
          <a:off x="12220575" y="62007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31</xdr:row>
      <xdr:rowOff>152400</xdr:rowOff>
    </xdr:from>
    <xdr:to>
      <xdr:col>20</xdr:col>
      <xdr:colOff>581025</xdr:colOff>
      <xdr:row>32</xdr:row>
      <xdr:rowOff>19050</xdr:rowOff>
    </xdr:to>
    <xdr:sp>
      <xdr:nvSpPr>
        <xdr:cNvPr id="6" name="Oval 103"/>
        <xdr:cNvSpPr>
          <a:spLocks/>
        </xdr:cNvSpPr>
      </xdr:nvSpPr>
      <xdr:spPr>
        <a:xfrm>
          <a:off x="12372975" y="63531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32</xdr:row>
      <xdr:rowOff>104775</xdr:rowOff>
    </xdr:from>
    <xdr:to>
      <xdr:col>21</xdr:col>
      <xdr:colOff>123825</xdr:colOff>
      <xdr:row>32</xdr:row>
      <xdr:rowOff>171450</xdr:rowOff>
    </xdr:to>
    <xdr:sp>
      <xdr:nvSpPr>
        <xdr:cNvPr id="7" name="Oval 104"/>
        <xdr:cNvSpPr>
          <a:spLocks/>
        </xdr:cNvSpPr>
      </xdr:nvSpPr>
      <xdr:spPr>
        <a:xfrm>
          <a:off x="12525375" y="65055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33</xdr:row>
      <xdr:rowOff>57150</xdr:rowOff>
    </xdr:from>
    <xdr:to>
      <xdr:col>21</xdr:col>
      <xdr:colOff>276225</xdr:colOff>
      <xdr:row>33</xdr:row>
      <xdr:rowOff>123825</xdr:rowOff>
    </xdr:to>
    <xdr:sp>
      <xdr:nvSpPr>
        <xdr:cNvPr id="8" name="Oval 105"/>
        <xdr:cNvSpPr>
          <a:spLocks/>
        </xdr:cNvSpPr>
      </xdr:nvSpPr>
      <xdr:spPr>
        <a:xfrm>
          <a:off x="12677775" y="66579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35</xdr:row>
      <xdr:rowOff>9525</xdr:rowOff>
    </xdr:from>
    <xdr:to>
      <xdr:col>21</xdr:col>
      <xdr:colOff>428625</xdr:colOff>
      <xdr:row>35</xdr:row>
      <xdr:rowOff>76200</xdr:rowOff>
    </xdr:to>
    <xdr:sp>
      <xdr:nvSpPr>
        <xdr:cNvPr id="9" name="Oval 106"/>
        <xdr:cNvSpPr>
          <a:spLocks/>
        </xdr:cNvSpPr>
      </xdr:nvSpPr>
      <xdr:spPr>
        <a:xfrm>
          <a:off x="12830175" y="7010400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533400</xdr:colOff>
      <xdr:row>35</xdr:row>
      <xdr:rowOff>161925</xdr:rowOff>
    </xdr:from>
    <xdr:to>
      <xdr:col>21</xdr:col>
      <xdr:colOff>581025</xdr:colOff>
      <xdr:row>36</xdr:row>
      <xdr:rowOff>0</xdr:rowOff>
    </xdr:to>
    <xdr:sp>
      <xdr:nvSpPr>
        <xdr:cNvPr id="10" name="Oval 107"/>
        <xdr:cNvSpPr>
          <a:spLocks/>
        </xdr:cNvSpPr>
      </xdr:nvSpPr>
      <xdr:spPr>
        <a:xfrm>
          <a:off x="12982575" y="7162800"/>
          <a:ext cx="47625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0</xdr:rowOff>
    </xdr:from>
    <xdr:to>
      <xdr:col>22</xdr:col>
      <xdr:colOff>123825</xdr:colOff>
      <xdr:row>36</xdr:row>
      <xdr:rowOff>0</xdr:rowOff>
    </xdr:to>
    <xdr:sp>
      <xdr:nvSpPr>
        <xdr:cNvPr id="11" name="Oval 108"/>
        <xdr:cNvSpPr>
          <a:spLocks/>
        </xdr:cNvSpPr>
      </xdr:nvSpPr>
      <xdr:spPr>
        <a:xfrm>
          <a:off x="13134975" y="7200900"/>
          <a:ext cx="476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228600</xdr:colOff>
      <xdr:row>36</xdr:row>
      <xdr:rowOff>66675</xdr:rowOff>
    </xdr:from>
    <xdr:to>
      <xdr:col>22</xdr:col>
      <xdr:colOff>276225</xdr:colOff>
      <xdr:row>36</xdr:row>
      <xdr:rowOff>133350</xdr:rowOff>
    </xdr:to>
    <xdr:sp>
      <xdr:nvSpPr>
        <xdr:cNvPr id="12" name="Oval 110"/>
        <xdr:cNvSpPr>
          <a:spLocks/>
        </xdr:cNvSpPr>
      </xdr:nvSpPr>
      <xdr:spPr>
        <a:xfrm>
          <a:off x="13287375" y="7267575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38</xdr:row>
      <xdr:rowOff>19050</xdr:rowOff>
    </xdr:from>
    <xdr:to>
      <xdr:col>22</xdr:col>
      <xdr:colOff>428625</xdr:colOff>
      <xdr:row>38</xdr:row>
      <xdr:rowOff>85725</xdr:rowOff>
    </xdr:to>
    <xdr:sp>
      <xdr:nvSpPr>
        <xdr:cNvPr id="13" name="Oval 111"/>
        <xdr:cNvSpPr>
          <a:spLocks/>
        </xdr:cNvSpPr>
      </xdr:nvSpPr>
      <xdr:spPr>
        <a:xfrm>
          <a:off x="13439775" y="7524750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33</xdr:row>
      <xdr:rowOff>76200</xdr:rowOff>
    </xdr:from>
    <xdr:to>
      <xdr:col>9</xdr:col>
      <xdr:colOff>371475</xdr:colOff>
      <xdr:row>33</xdr:row>
      <xdr:rowOff>76200</xdr:rowOff>
    </xdr:to>
    <xdr:sp>
      <xdr:nvSpPr>
        <xdr:cNvPr id="14" name="Line 239"/>
        <xdr:cNvSpPr>
          <a:spLocks/>
        </xdr:cNvSpPr>
      </xdr:nvSpPr>
      <xdr:spPr>
        <a:xfrm>
          <a:off x="5505450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15" name="Line 302"/>
        <xdr:cNvSpPr>
          <a:spLocks/>
        </xdr:cNvSpPr>
      </xdr:nvSpPr>
      <xdr:spPr>
        <a:xfrm>
          <a:off x="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16" name="Line 303"/>
        <xdr:cNvSpPr>
          <a:spLocks/>
        </xdr:cNvSpPr>
      </xdr:nvSpPr>
      <xdr:spPr>
        <a:xfrm>
          <a:off x="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17" name="Line 304"/>
        <xdr:cNvSpPr>
          <a:spLocks/>
        </xdr:cNvSpPr>
      </xdr:nvSpPr>
      <xdr:spPr>
        <a:xfrm>
          <a:off x="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18" name="Line 305"/>
        <xdr:cNvSpPr>
          <a:spLocks/>
        </xdr:cNvSpPr>
      </xdr:nvSpPr>
      <xdr:spPr>
        <a:xfrm>
          <a:off x="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19" name="Line 306"/>
        <xdr:cNvSpPr>
          <a:spLocks/>
        </xdr:cNvSpPr>
      </xdr:nvSpPr>
      <xdr:spPr>
        <a:xfrm>
          <a:off x="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85725</xdr:rowOff>
    </xdr:from>
    <xdr:to>
      <xdr:col>0</xdr:col>
      <xdr:colOff>0</xdr:colOff>
      <xdr:row>51</xdr:row>
      <xdr:rowOff>85725</xdr:rowOff>
    </xdr:to>
    <xdr:sp>
      <xdr:nvSpPr>
        <xdr:cNvPr id="20" name="Line 307"/>
        <xdr:cNvSpPr>
          <a:spLocks/>
        </xdr:cNvSpPr>
      </xdr:nvSpPr>
      <xdr:spPr>
        <a:xfrm>
          <a:off x="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1" name="Line 308"/>
        <xdr:cNvSpPr>
          <a:spLocks/>
        </xdr:cNvSpPr>
      </xdr:nvSpPr>
      <xdr:spPr>
        <a:xfrm>
          <a:off x="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32</xdr:row>
      <xdr:rowOff>104775</xdr:rowOff>
    </xdr:from>
    <xdr:to>
      <xdr:col>9</xdr:col>
      <xdr:colOff>466725</xdr:colOff>
      <xdr:row>32</xdr:row>
      <xdr:rowOff>104775</xdr:rowOff>
    </xdr:to>
    <xdr:sp>
      <xdr:nvSpPr>
        <xdr:cNvPr id="22" name="Line 315"/>
        <xdr:cNvSpPr>
          <a:spLocks/>
        </xdr:cNvSpPr>
      </xdr:nvSpPr>
      <xdr:spPr>
        <a:xfrm>
          <a:off x="1581150" y="6505575"/>
          <a:ext cx="401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31</xdr:row>
      <xdr:rowOff>85725</xdr:rowOff>
    </xdr:from>
    <xdr:to>
      <xdr:col>7</xdr:col>
      <xdr:colOff>371475</xdr:colOff>
      <xdr:row>31</xdr:row>
      <xdr:rowOff>190500</xdr:rowOff>
    </xdr:to>
    <xdr:sp>
      <xdr:nvSpPr>
        <xdr:cNvPr id="23" name="Arc 316"/>
        <xdr:cNvSpPr>
          <a:spLocks/>
        </xdr:cNvSpPr>
      </xdr:nvSpPr>
      <xdr:spPr>
        <a:xfrm>
          <a:off x="4219575" y="6286500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0</xdr:rowOff>
    </xdr:from>
    <xdr:to>
      <xdr:col>3</xdr:col>
      <xdr:colOff>123825</xdr:colOff>
      <xdr:row>32</xdr:row>
      <xdr:rowOff>104775</xdr:rowOff>
    </xdr:to>
    <xdr:sp>
      <xdr:nvSpPr>
        <xdr:cNvPr id="24" name="Arc 317"/>
        <xdr:cNvSpPr>
          <a:spLocks/>
        </xdr:cNvSpPr>
      </xdr:nvSpPr>
      <xdr:spPr>
        <a:xfrm rot="10800000">
          <a:off x="1533525" y="6400800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32</xdr:row>
      <xdr:rowOff>0</xdr:rowOff>
    </xdr:from>
    <xdr:to>
      <xdr:col>9</xdr:col>
      <xdr:colOff>504825</xdr:colOff>
      <xdr:row>32</xdr:row>
      <xdr:rowOff>104775</xdr:rowOff>
    </xdr:to>
    <xdr:sp>
      <xdr:nvSpPr>
        <xdr:cNvPr id="25" name="Arc 318"/>
        <xdr:cNvSpPr>
          <a:spLocks/>
        </xdr:cNvSpPr>
      </xdr:nvSpPr>
      <xdr:spPr>
        <a:xfrm>
          <a:off x="5572125" y="6400800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33</xdr:row>
      <xdr:rowOff>95250</xdr:rowOff>
    </xdr:from>
    <xdr:to>
      <xdr:col>12</xdr:col>
      <xdr:colOff>542925</xdr:colOff>
      <xdr:row>34</xdr:row>
      <xdr:rowOff>0</xdr:rowOff>
    </xdr:to>
    <xdr:sp>
      <xdr:nvSpPr>
        <xdr:cNvPr id="26" name="Arc 319"/>
        <xdr:cNvSpPr>
          <a:spLocks/>
        </xdr:cNvSpPr>
      </xdr:nvSpPr>
      <xdr:spPr>
        <a:xfrm>
          <a:off x="7439025" y="6696075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76200</xdr:rowOff>
    </xdr:from>
    <xdr:to>
      <xdr:col>6</xdr:col>
      <xdr:colOff>76200</xdr:colOff>
      <xdr:row>31</xdr:row>
      <xdr:rowOff>171450</xdr:rowOff>
    </xdr:to>
    <xdr:sp>
      <xdr:nvSpPr>
        <xdr:cNvPr id="27" name="Line 320"/>
        <xdr:cNvSpPr>
          <a:spLocks/>
        </xdr:cNvSpPr>
      </xdr:nvSpPr>
      <xdr:spPr>
        <a:xfrm>
          <a:off x="3381375" y="5476875"/>
          <a:ext cx="0" cy="895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27</xdr:row>
      <xdr:rowOff>57150</xdr:rowOff>
    </xdr:from>
    <xdr:to>
      <xdr:col>6</xdr:col>
      <xdr:colOff>533400</xdr:colOff>
      <xdr:row>31</xdr:row>
      <xdr:rowOff>171450</xdr:rowOff>
    </xdr:to>
    <xdr:sp>
      <xdr:nvSpPr>
        <xdr:cNvPr id="28" name="Line 321"/>
        <xdr:cNvSpPr>
          <a:spLocks/>
        </xdr:cNvSpPr>
      </xdr:nvSpPr>
      <xdr:spPr>
        <a:xfrm>
          <a:off x="3838575" y="5457825"/>
          <a:ext cx="0" cy="914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32</xdr:row>
      <xdr:rowOff>9525</xdr:rowOff>
    </xdr:from>
    <xdr:to>
      <xdr:col>9</xdr:col>
      <xdr:colOff>485775</xdr:colOff>
      <xdr:row>32</xdr:row>
      <xdr:rowOff>85725</xdr:rowOff>
    </xdr:to>
    <xdr:sp>
      <xdr:nvSpPr>
        <xdr:cNvPr id="29" name="Oval 322"/>
        <xdr:cNvSpPr>
          <a:spLocks/>
        </xdr:cNvSpPr>
      </xdr:nvSpPr>
      <xdr:spPr>
        <a:xfrm>
          <a:off x="5553075" y="641032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19050</xdr:rowOff>
    </xdr:from>
    <xdr:to>
      <xdr:col>9</xdr:col>
      <xdr:colOff>133350</xdr:colOff>
      <xdr:row>32</xdr:row>
      <xdr:rowOff>95250</xdr:rowOff>
    </xdr:to>
    <xdr:sp>
      <xdr:nvSpPr>
        <xdr:cNvPr id="30" name="Oval 323"/>
        <xdr:cNvSpPr>
          <a:spLocks/>
        </xdr:cNvSpPr>
      </xdr:nvSpPr>
      <xdr:spPr>
        <a:xfrm>
          <a:off x="5200650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32</xdr:row>
      <xdr:rowOff>19050</xdr:rowOff>
    </xdr:from>
    <xdr:to>
      <xdr:col>8</xdr:col>
      <xdr:colOff>381000</xdr:colOff>
      <xdr:row>32</xdr:row>
      <xdr:rowOff>95250</xdr:rowOff>
    </xdr:to>
    <xdr:sp>
      <xdr:nvSpPr>
        <xdr:cNvPr id="31" name="Oval 325"/>
        <xdr:cNvSpPr>
          <a:spLocks/>
        </xdr:cNvSpPr>
      </xdr:nvSpPr>
      <xdr:spPr>
        <a:xfrm>
          <a:off x="4838700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32</xdr:row>
      <xdr:rowOff>19050</xdr:rowOff>
    </xdr:from>
    <xdr:to>
      <xdr:col>8</xdr:col>
      <xdr:colOff>38100</xdr:colOff>
      <xdr:row>32</xdr:row>
      <xdr:rowOff>95250</xdr:rowOff>
    </xdr:to>
    <xdr:sp>
      <xdr:nvSpPr>
        <xdr:cNvPr id="32" name="Oval 326"/>
        <xdr:cNvSpPr>
          <a:spLocks/>
        </xdr:cNvSpPr>
      </xdr:nvSpPr>
      <xdr:spPr>
        <a:xfrm>
          <a:off x="4495800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104775</xdr:rowOff>
    </xdr:from>
    <xdr:to>
      <xdr:col>13</xdr:col>
      <xdr:colOff>333375</xdr:colOff>
      <xdr:row>33</xdr:row>
      <xdr:rowOff>180975</xdr:rowOff>
    </xdr:to>
    <xdr:sp>
      <xdr:nvSpPr>
        <xdr:cNvPr id="33" name="Oval 327"/>
        <xdr:cNvSpPr>
          <a:spLocks/>
        </xdr:cNvSpPr>
      </xdr:nvSpPr>
      <xdr:spPr>
        <a:xfrm>
          <a:off x="7839075" y="670560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32</xdr:row>
      <xdr:rowOff>19050</xdr:rowOff>
    </xdr:from>
    <xdr:to>
      <xdr:col>5</xdr:col>
      <xdr:colOff>371475</xdr:colOff>
      <xdr:row>32</xdr:row>
      <xdr:rowOff>95250</xdr:rowOff>
    </xdr:to>
    <xdr:sp>
      <xdr:nvSpPr>
        <xdr:cNvPr id="34" name="Oval 328"/>
        <xdr:cNvSpPr>
          <a:spLocks/>
        </xdr:cNvSpPr>
      </xdr:nvSpPr>
      <xdr:spPr>
        <a:xfrm>
          <a:off x="3000375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32</xdr:row>
      <xdr:rowOff>19050</xdr:rowOff>
    </xdr:from>
    <xdr:to>
      <xdr:col>6</xdr:col>
      <xdr:colOff>47625</xdr:colOff>
      <xdr:row>32</xdr:row>
      <xdr:rowOff>95250</xdr:rowOff>
    </xdr:to>
    <xdr:sp>
      <xdr:nvSpPr>
        <xdr:cNvPr id="35" name="Oval 329"/>
        <xdr:cNvSpPr>
          <a:spLocks/>
        </xdr:cNvSpPr>
      </xdr:nvSpPr>
      <xdr:spPr>
        <a:xfrm>
          <a:off x="3286125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32</xdr:row>
      <xdr:rowOff>28575</xdr:rowOff>
    </xdr:from>
    <xdr:to>
      <xdr:col>6</xdr:col>
      <xdr:colOff>352425</xdr:colOff>
      <xdr:row>32</xdr:row>
      <xdr:rowOff>104775</xdr:rowOff>
    </xdr:to>
    <xdr:sp>
      <xdr:nvSpPr>
        <xdr:cNvPr id="36" name="Oval 330"/>
        <xdr:cNvSpPr>
          <a:spLocks/>
        </xdr:cNvSpPr>
      </xdr:nvSpPr>
      <xdr:spPr>
        <a:xfrm>
          <a:off x="3590925" y="64293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32</xdr:row>
      <xdr:rowOff>38100</xdr:rowOff>
    </xdr:from>
    <xdr:to>
      <xdr:col>7</xdr:col>
      <xdr:colOff>28575</xdr:colOff>
      <xdr:row>32</xdr:row>
      <xdr:rowOff>114300</xdr:rowOff>
    </xdr:to>
    <xdr:sp>
      <xdr:nvSpPr>
        <xdr:cNvPr id="37" name="Oval 331"/>
        <xdr:cNvSpPr>
          <a:spLocks/>
        </xdr:cNvSpPr>
      </xdr:nvSpPr>
      <xdr:spPr>
        <a:xfrm>
          <a:off x="3876675" y="643890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32</xdr:row>
      <xdr:rowOff>19050</xdr:rowOff>
    </xdr:from>
    <xdr:to>
      <xdr:col>7</xdr:col>
      <xdr:colOff>295275</xdr:colOff>
      <xdr:row>32</xdr:row>
      <xdr:rowOff>95250</xdr:rowOff>
    </xdr:to>
    <xdr:sp>
      <xdr:nvSpPr>
        <xdr:cNvPr id="38" name="Oval 332"/>
        <xdr:cNvSpPr>
          <a:spLocks/>
        </xdr:cNvSpPr>
      </xdr:nvSpPr>
      <xdr:spPr>
        <a:xfrm>
          <a:off x="4143375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19050</xdr:rowOff>
    </xdr:from>
    <xdr:to>
      <xdr:col>3</xdr:col>
      <xdr:colOff>142875</xdr:colOff>
      <xdr:row>32</xdr:row>
      <xdr:rowOff>95250</xdr:rowOff>
    </xdr:to>
    <xdr:sp>
      <xdr:nvSpPr>
        <xdr:cNvPr id="39" name="Oval 333"/>
        <xdr:cNvSpPr>
          <a:spLocks/>
        </xdr:cNvSpPr>
      </xdr:nvSpPr>
      <xdr:spPr>
        <a:xfrm>
          <a:off x="1552575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9525</xdr:rowOff>
    </xdr:from>
    <xdr:to>
      <xdr:col>3</xdr:col>
      <xdr:colOff>581025</xdr:colOff>
      <xdr:row>32</xdr:row>
      <xdr:rowOff>85725</xdr:rowOff>
    </xdr:to>
    <xdr:sp>
      <xdr:nvSpPr>
        <xdr:cNvPr id="40" name="Oval 334"/>
        <xdr:cNvSpPr>
          <a:spLocks/>
        </xdr:cNvSpPr>
      </xdr:nvSpPr>
      <xdr:spPr>
        <a:xfrm>
          <a:off x="1990725" y="641032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32</xdr:row>
      <xdr:rowOff>19050</xdr:rowOff>
    </xdr:from>
    <xdr:to>
      <xdr:col>5</xdr:col>
      <xdr:colOff>57150</xdr:colOff>
      <xdr:row>32</xdr:row>
      <xdr:rowOff>95250</xdr:rowOff>
    </xdr:to>
    <xdr:sp>
      <xdr:nvSpPr>
        <xdr:cNvPr id="41" name="Oval 336"/>
        <xdr:cNvSpPr>
          <a:spLocks/>
        </xdr:cNvSpPr>
      </xdr:nvSpPr>
      <xdr:spPr>
        <a:xfrm>
          <a:off x="2686050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32</xdr:row>
      <xdr:rowOff>19050</xdr:rowOff>
    </xdr:from>
    <xdr:to>
      <xdr:col>4</xdr:col>
      <xdr:colOff>381000</xdr:colOff>
      <xdr:row>32</xdr:row>
      <xdr:rowOff>95250</xdr:rowOff>
    </xdr:to>
    <xdr:sp>
      <xdr:nvSpPr>
        <xdr:cNvPr id="42" name="Oval 337"/>
        <xdr:cNvSpPr>
          <a:spLocks/>
        </xdr:cNvSpPr>
      </xdr:nvSpPr>
      <xdr:spPr>
        <a:xfrm>
          <a:off x="2400300" y="64198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180975</xdr:rowOff>
    </xdr:from>
    <xdr:to>
      <xdr:col>7</xdr:col>
      <xdr:colOff>352425</xdr:colOff>
      <xdr:row>31</xdr:row>
      <xdr:rowOff>180975</xdr:rowOff>
    </xdr:to>
    <xdr:sp>
      <xdr:nvSpPr>
        <xdr:cNvPr id="43" name="Line 338"/>
        <xdr:cNvSpPr>
          <a:spLocks/>
        </xdr:cNvSpPr>
      </xdr:nvSpPr>
      <xdr:spPr>
        <a:xfrm>
          <a:off x="2924175" y="6381750"/>
          <a:ext cx="1343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31</xdr:row>
      <xdr:rowOff>85725</xdr:rowOff>
    </xdr:from>
    <xdr:to>
      <xdr:col>5</xdr:col>
      <xdr:colOff>266700</xdr:colOff>
      <xdr:row>31</xdr:row>
      <xdr:rowOff>190500</xdr:rowOff>
    </xdr:to>
    <xdr:sp>
      <xdr:nvSpPr>
        <xdr:cNvPr id="44" name="Arc 339"/>
        <xdr:cNvSpPr>
          <a:spLocks/>
        </xdr:cNvSpPr>
      </xdr:nvSpPr>
      <xdr:spPr>
        <a:xfrm rot="10800000">
          <a:off x="2895600" y="6286500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29</xdr:row>
      <xdr:rowOff>38100</xdr:rowOff>
    </xdr:from>
    <xdr:to>
      <xdr:col>12</xdr:col>
      <xdr:colOff>390525</xdr:colOff>
      <xdr:row>29</xdr:row>
      <xdr:rowOff>142875</xdr:rowOff>
    </xdr:to>
    <xdr:sp>
      <xdr:nvSpPr>
        <xdr:cNvPr id="45" name="Arc 340"/>
        <xdr:cNvSpPr>
          <a:spLocks/>
        </xdr:cNvSpPr>
      </xdr:nvSpPr>
      <xdr:spPr>
        <a:xfrm rot="10800000">
          <a:off x="7286625" y="5838825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33</xdr:row>
      <xdr:rowOff>66675</xdr:rowOff>
    </xdr:from>
    <xdr:to>
      <xdr:col>12</xdr:col>
      <xdr:colOff>495300</xdr:colOff>
      <xdr:row>33</xdr:row>
      <xdr:rowOff>171450</xdr:rowOff>
    </xdr:to>
    <xdr:sp>
      <xdr:nvSpPr>
        <xdr:cNvPr id="46" name="Arc 341"/>
        <xdr:cNvSpPr>
          <a:spLocks/>
        </xdr:cNvSpPr>
      </xdr:nvSpPr>
      <xdr:spPr>
        <a:xfrm rot="10800000">
          <a:off x="7391400" y="6667500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190500</xdr:rowOff>
    </xdr:from>
    <xdr:to>
      <xdr:col>5</xdr:col>
      <xdr:colOff>600075</xdr:colOff>
      <xdr:row>32</xdr:row>
      <xdr:rowOff>171450</xdr:rowOff>
    </xdr:to>
    <xdr:sp>
      <xdr:nvSpPr>
        <xdr:cNvPr id="47" name="Line 342"/>
        <xdr:cNvSpPr>
          <a:spLocks/>
        </xdr:cNvSpPr>
      </xdr:nvSpPr>
      <xdr:spPr>
        <a:xfrm flipH="1">
          <a:off x="2381250" y="5991225"/>
          <a:ext cx="91440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9525</xdr:rowOff>
    </xdr:from>
    <xdr:to>
      <xdr:col>8</xdr:col>
      <xdr:colOff>314325</xdr:colOff>
      <xdr:row>33</xdr:row>
      <xdr:rowOff>9525</xdr:rowOff>
    </xdr:to>
    <xdr:sp>
      <xdr:nvSpPr>
        <xdr:cNvPr id="48" name="Line 343"/>
        <xdr:cNvSpPr>
          <a:spLocks/>
        </xdr:cNvSpPr>
      </xdr:nvSpPr>
      <xdr:spPr>
        <a:xfrm>
          <a:off x="3933825" y="6010275"/>
          <a:ext cx="9048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190500</xdr:rowOff>
    </xdr:from>
    <xdr:to>
      <xdr:col>6</xdr:col>
      <xdr:colOff>514350</xdr:colOff>
      <xdr:row>30</xdr:row>
      <xdr:rowOff>190500</xdr:rowOff>
    </xdr:to>
    <xdr:sp>
      <xdr:nvSpPr>
        <xdr:cNvPr id="49" name="Line 344"/>
        <xdr:cNvSpPr>
          <a:spLocks/>
        </xdr:cNvSpPr>
      </xdr:nvSpPr>
      <xdr:spPr>
        <a:xfrm>
          <a:off x="3390900" y="6191250"/>
          <a:ext cx="428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0</xdr:rowOff>
    </xdr:from>
    <xdr:to>
      <xdr:col>6</xdr:col>
      <xdr:colOff>523875</xdr:colOff>
      <xdr:row>30</xdr:row>
      <xdr:rowOff>0</xdr:rowOff>
    </xdr:to>
    <xdr:sp>
      <xdr:nvSpPr>
        <xdr:cNvPr id="50" name="Line 345"/>
        <xdr:cNvSpPr>
          <a:spLocks/>
        </xdr:cNvSpPr>
      </xdr:nvSpPr>
      <xdr:spPr>
        <a:xfrm>
          <a:off x="3381375" y="6000750"/>
          <a:ext cx="447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9525</xdr:rowOff>
    </xdr:from>
    <xdr:to>
      <xdr:col>6</xdr:col>
      <xdr:colOff>523875</xdr:colOff>
      <xdr:row>29</xdr:row>
      <xdr:rowOff>9525</xdr:rowOff>
    </xdr:to>
    <xdr:sp>
      <xdr:nvSpPr>
        <xdr:cNvPr id="51" name="Line 346"/>
        <xdr:cNvSpPr>
          <a:spLocks/>
        </xdr:cNvSpPr>
      </xdr:nvSpPr>
      <xdr:spPr>
        <a:xfrm>
          <a:off x="3390900" y="5810250"/>
          <a:ext cx="438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9525</xdr:rowOff>
    </xdr:from>
    <xdr:to>
      <xdr:col>6</xdr:col>
      <xdr:colOff>533400</xdr:colOff>
      <xdr:row>28</xdr:row>
      <xdr:rowOff>9525</xdr:rowOff>
    </xdr:to>
    <xdr:sp>
      <xdr:nvSpPr>
        <xdr:cNvPr id="52" name="Line 347"/>
        <xdr:cNvSpPr>
          <a:spLocks/>
        </xdr:cNvSpPr>
      </xdr:nvSpPr>
      <xdr:spPr>
        <a:xfrm>
          <a:off x="3371850" y="5610225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9525</xdr:rowOff>
    </xdr:from>
    <xdr:to>
      <xdr:col>2</xdr:col>
      <xdr:colOff>342900</xdr:colOff>
      <xdr:row>33</xdr:row>
      <xdr:rowOff>0</xdr:rowOff>
    </xdr:to>
    <xdr:sp>
      <xdr:nvSpPr>
        <xdr:cNvPr id="53" name="Line 348"/>
        <xdr:cNvSpPr>
          <a:spLocks/>
        </xdr:cNvSpPr>
      </xdr:nvSpPr>
      <xdr:spPr>
        <a:xfrm>
          <a:off x="1181100" y="6410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190500</xdr:rowOff>
    </xdr:from>
    <xdr:to>
      <xdr:col>2</xdr:col>
      <xdr:colOff>352425</xdr:colOff>
      <xdr:row>30</xdr:row>
      <xdr:rowOff>190500</xdr:rowOff>
    </xdr:to>
    <xdr:sp>
      <xdr:nvSpPr>
        <xdr:cNvPr id="54" name="Line 349"/>
        <xdr:cNvSpPr>
          <a:spLocks/>
        </xdr:cNvSpPr>
      </xdr:nvSpPr>
      <xdr:spPr>
        <a:xfrm flipV="1">
          <a:off x="1190625" y="5991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2</xdr:col>
      <xdr:colOff>485775</xdr:colOff>
      <xdr:row>33</xdr:row>
      <xdr:rowOff>9525</xdr:rowOff>
    </xdr:to>
    <xdr:sp>
      <xdr:nvSpPr>
        <xdr:cNvPr id="55" name="Line 350"/>
        <xdr:cNvSpPr>
          <a:spLocks/>
        </xdr:cNvSpPr>
      </xdr:nvSpPr>
      <xdr:spPr>
        <a:xfrm>
          <a:off x="1057275" y="6610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29</xdr:row>
      <xdr:rowOff>190500</xdr:rowOff>
    </xdr:from>
    <xdr:to>
      <xdr:col>2</xdr:col>
      <xdr:colOff>514350</xdr:colOff>
      <xdr:row>29</xdr:row>
      <xdr:rowOff>190500</xdr:rowOff>
    </xdr:to>
    <xdr:sp>
      <xdr:nvSpPr>
        <xdr:cNvPr id="56" name="Line 351"/>
        <xdr:cNvSpPr>
          <a:spLocks/>
        </xdr:cNvSpPr>
      </xdr:nvSpPr>
      <xdr:spPr>
        <a:xfrm>
          <a:off x="1057275" y="5991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33</xdr:row>
      <xdr:rowOff>28575</xdr:rowOff>
    </xdr:from>
    <xdr:to>
      <xdr:col>4</xdr:col>
      <xdr:colOff>266700</xdr:colOff>
      <xdr:row>33</xdr:row>
      <xdr:rowOff>161925</xdr:rowOff>
    </xdr:to>
    <xdr:sp>
      <xdr:nvSpPr>
        <xdr:cNvPr id="57" name="Line 352"/>
        <xdr:cNvSpPr>
          <a:spLocks/>
        </xdr:cNvSpPr>
      </xdr:nvSpPr>
      <xdr:spPr>
        <a:xfrm>
          <a:off x="2352675" y="6629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33</xdr:row>
      <xdr:rowOff>85725</xdr:rowOff>
    </xdr:from>
    <xdr:to>
      <xdr:col>4</xdr:col>
      <xdr:colOff>266700</xdr:colOff>
      <xdr:row>33</xdr:row>
      <xdr:rowOff>85725</xdr:rowOff>
    </xdr:to>
    <xdr:sp>
      <xdr:nvSpPr>
        <xdr:cNvPr id="58" name="Line 353"/>
        <xdr:cNvSpPr>
          <a:spLocks/>
        </xdr:cNvSpPr>
      </xdr:nvSpPr>
      <xdr:spPr>
        <a:xfrm>
          <a:off x="2228850" y="6686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33</xdr:row>
      <xdr:rowOff>85725</xdr:rowOff>
    </xdr:from>
    <xdr:to>
      <xdr:col>3</xdr:col>
      <xdr:colOff>419100</xdr:colOff>
      <xdr:row>33</xdr:row>
      <xdr:rowOff>85725</xdr:rowOff>
    </xdr:to>
    <xdr:sp>
      <xdr:nvSpPr>
        <xdr:cNvPr id="59" name="Line 354"/>
        <xdr:cNvSpPr>
          <a:spLocks/>
        </xdr:cNvSpPr>
      </xdr:nvSpPr>
      <xdr:spPr>
        <a:xfrm flipH="1">
          <a:off x="1466850" y="6686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38100</xdr:rowOff>
    </xdr:from>
    <xdr:to>
      <xdr:col>3</xdr:col>
      <xdr:colOff>0</xdr:colOff>
      <xdr:row>33</xdr:row>
      <xdr:rowOff>133350</xdr:rowOff>
    </xdr:to>
    <xdr:sp>
      <xdr:nvSpPr>
        <xdr:cNvPr id="60" name="Line 355"/>
        <xdr:cNvSpPr>
          <a:spLocks/>
        </xdr:cNvSpPr>
      </xdr:nvSpPr>
      <xdr:spPr>
        <a:xfrm>
          <a:off x="1476375" y="6638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47625</xdr:rowOff>
    </xdr:from>
    <xdr:to>
      <xdr:col>10</xdr:col>
      <xdr:colOff>9525</xdr:colOff>
      <xdr:row>33</xdr:row>
      <xdr:rowOff>142875</xdr:rowOff>
    </xdr:to>
    <xdr:sp>
      <xdr:nvSpPr>
        <xdr:cNvPr id="61" name="Line 356"/>
        <xdr:cNvSpPr>
          <a:spLocks/>
        </xdr:cNvSpPr>
      </xdr:nvSpPr>
      <xdr:spPr>
        <a:xfrm>
          <a:off x="5753100" y="6648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47625</xdr:rowOff>
    </xdr:from>
    <xdr:to>
      <xdr:col>8</xdr:col>
      <xdr:colOff>361950</xdr:colOff>
      <xdr:row>33</xdr:row>
      <xdr:rowOff>171450</xdr:rowOff>
    </xdr:to>
    <xdr:sp>
      <xdr:nvSpPr>
        <xdr:cNvPr id="62" name="Line 357"/>
        <xdr:cNvSpPr>
          <a:spLocks/>
        </xdr:cNvSpPr>
      </xdr:nvSpPr>
      <xdr:spPr>
        <a:xfrm>
          <a:off x="4886325" y="6648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63" name="Line 358"/>
        <xdr:cNvSpPr>
          <a:spLocks/>
        </xdr:cNvSpPr>
      </xdr:nvSpPr>
      <xdr:spPr>
        <a:xfrm>
          <a:off x="5324475" y="6686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95250</xdr:rowOff>
    </xdr:from>
    <xdr:to>
      <xdr:col>8</xdr:col>
      <xdr:colOff>447675</xdr:colOff>
      <xdr:row>33</xdr:row>
      <xdr:rowOff>95250</xdr:rowOff>
    </xdr:to>
    <xdr:sp>
      <xdr:nvSpPr>
        <xdr:cNvPr id="64" name="Line 359"/>
        <xdr:cNvSpPr>
          <a:spLocks/>
        </xdr:cNvSpPr>
      </xdr:nvSpPr>
      <xdr:spPr>
        <a:xfrm flipH="1">
          <a:off x="4886325" y="6696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36</xdr:row>
      <xdr:rowOff>142875</xdr:rowOff>
    </xdr:from>
    <xdr:to>
      <xdr:col>4</xdr:col>
      <xdr:colOff>295275</xdr:colOff>
      <xdr:row>51</xdr:row>
      <xdr:rowOff>142875</xdr:rowOff>
    </xdr:to>
    <xdr:sp>
      <xdr:nvSpPr>
        <xdr:cNvPr id="65" name="Line 361"/>
        <xdr:cNvSpPr>
          <a:spLocks/>
        </xdr:cNvSpPr>
      </xdr:nvSpPr>
      <xdr:spPr>
        <a:xfrm>
          <a:off x="2381250" y="73437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36</xdr:row>
      <xdr:rowOff>142875</xdr:rowOff>
    </xdr:from>
    <xdr:to>
      <xdr:col>5</xdr:col>
      <xdr:colOff>304800</xdr:colOff>
      <xdr:row>52</xdr:row>
      <xdr:rowOff>9525</xdr:rowOff>
    </xdr:to>
    <xdr:sp>
      <xdr:nvSpPr>
        <xdr:cNvPr id="66" name="Line 362"/>
        <xdr:cNvSpPr>
          <a:spLocks/>
        </xdr:cNvSpPr>
      </xdr:nvSpPr>
      <xdr:spPr>
        <a:xfrm>
          <a:off x="3000375" y="7343775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37</xdr:row>
      <xdr:rowOff>9525</xdr:rowOff>
    </xdr:from>
    <xdr:to>
      <xdr:col>6</xdr:col>
      <xdr:colOff>314325</xdr:colOff>
      <xdr:row>42</xdr:row>
      <xdr:rowOff>0</xdr:rowOff>
    </xdr:to>
    <xdr:sp>
      <xdr:nvSpPr>
        <xdr:cNvPr id="67" name="Line 363"/>
        <xdr:cNvSpPr>
          <a:spLocks/>
        </xdr:cNvSpPr>
      </xdr:nvSpPr>
      <xdr:spPr>
        <a:xfrm>
          <a:off x="3619500" y="73628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37</xdr:row>
      <xdr:rowOff>0</xdr:rowOff>
    </xdr:from>
    <xdr:to>
      <xdr:col>7</xdr:col>
      <xdr:colOff>304800</xdr:colOff>
      <xdr:row>46</xdr:row>
      <xdr:rowOff>66675</xdr:rowOff>
    </xdr:to>
    <xdr:sp>
      <xdr:nvSpPr>
        <xdr:cNvPr id="68" name="Line 364"/>
        <xdr:cNvSpPr>
          <a:spLocks/>
        </xdr:cNvSpPr>
      </xdr:nvSpPr>
      <xdr:spPr>
        <a:xfrm>
          <a:off x="4219575" y="73533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36</xdr:row>
      <xdr:rowOff>142875</xdr:rowOff>
    </xdr:from>
    <xdr:to>
      <xdr:col>8</xdr:col>
      <xdr:colOff>342900</xdr:colOff>
      <xdr:row>52</xdr:row>
      <xdr:rowOff>19050</xdr:rowOff>
    </xdr:to>
    <xdr:sp>
      <xdr:nvSpPr>
        <xdr:cNvPr id="69" name="Line 366"/>
        <xdr:cNvSpPr>
          <a:spLocks/>
        </xdr:cNvSpPr>
      </xdr:nvSpPr>
      <xdr:spPr>
        <a:xfrm>
          <a:off x="4867275" y="73437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37</xdr:row>
      <xdr:rowOff>0</xdr:rowOff>
    </xdr:from>
    <xdr:to>
      <xdr:col>9</xdr:col>
      <xdr:colOff>123825</xdr:colOff>
      <xdr:row>51</xdr:row>
      <xdr:rowOff>133350</xdr:rowOff>
    </xdr:to>
    <xdr:sp>
      <xdr:nvSpPr>
        <xdr:cNvPr id="70" name="Line 367"/>
        <xdr:cNvSpPr>
          <a:spLocks/>
        </xdr:cNvSpPr>
      </xdr:nvSpPr>
      <xdr:spPr>
        <a:xfrm>
          <a:off x="5257800" y="735330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142875</xdr:rowOff>
    </xdr:from>
    <xdr:to>
      <xdr:col>9</xdr:col>
      <xdr:colOff>514350</xdr:colOff>
      <xdr:row>51</xdr:row>
      <xdr:rowOff>142875</xdr:rowOff>
    </xdr:to>
    <xdr:sp>
      <xdr:nvSpPr>
        <xdr:cNvPr id="71" name="Line 368"/>
        <xdr:cNvSpPr>
          <a:spLocks/>
        </xdr:cNvSpPr>
      </xdr:nvSpPr>
      <xdr:spPr>
        <a:xfrm>
          <a:off x="5648325" y="73437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37</xdr:row>
      <xdr:rowOff>9525</xdr:rowOff>
    </xdr:from>
    <xdr:to>
      <xdr:col>3</xdr:col>
      <xdr:colOff>523875</xdr:colOff>
      <xdr:row>51</xdr:row>
      <xdr:rowOff>133350</xdr:rowOff>
    </xdr:to>
    <xdr:sp>
      <xdr:nvSpPr>
        <xdr:cNvPr id="72" name="Line 369"/>
        <xdr:cNvSpPr>
          <a:spLocks/>
        </xdr:cNvSpPr>
      </xdr:nvSpPr>
      <xdr:spPr>
        <a:xfrm>
          <a:off x="2000250" y="73628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142875</xdr:rowOff>
    </xdr:from>
    <xdr:to>
      <xdr:col>3</xdr:col>
      <xdr:colOff>66675</xdr:colOff>
      <xdr:row>51</xdr:row>
      <xdr:rowOff>142875</xdr:rowOff>
    </xdr:to>
    <xdr:sp>
      <xdr:nvSpPr>
        <xdr:cNvPr id="73" name="Line 370"/>
        <xdr:cNvSpPr>
          <a:spLocks/>
        </xdr:cNvSpPr>
      </xdr:nvSpPr>
      <xdr:spPr>
        <a:xfrm>
          <a:off x="1543050" y="73437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37</xdr:row>
      <xdr:rowOff>0</xdr:rowOff>
    </xdr:from>
    <xdr:to>
      <xdr:col>5</xdr:col>
      <xdr:colOff>161925</xdr:colOff>
      <xdr:row>37</xdr:row>
      <xdr:rowOff>0</xdr:rowOff>
    </xdr:to>
    <xdr:sp>
      <xdr:nvSpPr>
        <xdr:cNvPr id="74" name="Line 371"/>
        <xdr:cNvSpPr>
          <a:spLocks/>
        </xdr:cNvSpPr>
      </xdr:nvSpPr>
      <xdr:spPr>
        <a:xfrm flipH="1">
          <a:off x="1552575" y="7353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0</xdr:rowOff>
    </xdr:from>
    <xdr:to>
      <xdr:col>5</xdr:col>
      <xdr:colOff>76200</xdr:colOff>
      <xdr:row>38</xdr:row>
      <xdr:rowOff>0</xdr:rowOff>
    </xdr:to>
    <xdr:sp>
      <xdr:nvSpPr>
        <xdr:cNvPr id="75" name="Line 372"/>
        <xdr:cNvSpPr>
          <a:spLocks/>
        </xdr:cNvSpPr>
      </xdr:nvSpPr>
      <xdr:spPr>
        <a:xfrm flipH="1">
          <a:off x="1552575" y="7505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39</xdr:row>
      <xdr:rowOff>0</xdr:rowOff>
    </xdr:from>
    <xdr:to>
      <xdr:col>5</xdr:col>
      <xdr:colOff>66675</xdr:colOff>
      <xdr:row>39</xdr:row>
      <xdr:rowOff>0</xdr:rowOff>
    </xdr:to>
    <xdr:sp>
      <xdr:nvSpPr>
        <xdr:cNvPr id="76" name="Line 373"/>
        <xdr:cNvSpPr>
          <a:spLocks/>
        </xdr:cNvSpPr>
      </xdr:nvSpPr>
      <xdr:spPr>
        <a:xfrm flipH="1">
          <a:off x="1552575" y="7658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0</xdr:rowOff>
    </xdr:from>
    <xdr:to>
      <xdr:col>5</xdr:col>
      <xdr:colOff>85725</xdr:colOff>
      <xdr:row>40</xdr:row>
      <xdr:rowOff>0</xdr:rowOff>
    </xdr:to>
    <xdr:sp>
      <xdr:nvSpPr>
        <xdr:cNvPr id="77" name="Line 374"/>
        <xdr:cNvSpPr>
          <a:spLocks/>
        </xdr:cNvSpPr>
      </xdr:nvSpPr>
      <xdr:spPr>
        <a:xfrm flipH="1">
          <a:off x="1543050" y="7810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0</xdr:rowOff>
    </xdr:from>
    <xdr:to>
      <xdr:col>5</xdr:col>
      <xdr:colOff>114300</xdr:colOff>
      <xdr:row>41</xdr:row>
      <xdr:rowOff>0</xdr:rowOff>
    </xdr:to>
    <xdr:sp>
      <xdr:nvSpPr>
        <xdr:cNvPr id="78" name="Line 375"/>
        <xdr:cNvSpPr>
          <a:spLocks/>
        </xdr:cNvSpPr>
      </xdr:nvSpPr>
      <xdr:spPr>
        <a:xfrm flipH="1">
          <a:off x="1552575" y="7962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5</xdr:col>
      <xdr:colOff>47625</xdr:colOff>
      <xdr:row>42</xdr:row>
      <xdr:rowOff>0</xdr:rowOff>
    </xdr:to>
    <xdr:sp>
      <xdr:nvSpPr>
        <xdr:cNvPr id="79" name="Line 376"/>
        <xdr:cNvSpPr>
          <a:spLocks/>
        </xdr:cNvSpPr>
      </xdr:nvSpPr>
      <xdr:spPr>
        <a:xfrm flipH="1">
          <a:off x="1543050" y="8115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43</xdr:row>
      <xdr:rowOff>0</xdr:rowOff>
    </xdr:from>
    <xdr:to>
      <xdr:col>5</xdr:col>
      <xdr:colOff>38100</xdr:colOff>
      <xdr:row>43</xdr:row>
      <xdr:rowOff>0</xdr:rowOff>
    </xdr:to>
    <xdr:sp>
      <xdr:nvSpPr>
        <xdr:cNvPr id="80" name="Line 377"/>
        <xdr:cNvSpPr>
          <a:spLocks/>
        </xdr:cNvSpPr>
      </xdr:nvSpPr>
      <xdr:spPr>
        <a:xfrm flipH="1">
          <a:off x="1552575" y="82677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0</xdr:rowOff>
    </xdr:from>
    <xdr:to>
      <xdr:col>5</xdr:col>
      <xdr:colOff>47625</xdr:colOff>
      <xdr:row>44</xdr:row>
      <xdr:rowOff>0</xdr:rowOff>
    </xdr:to>
    <xdr:sp>
      <xdr:nvSpPr>
        <xdr:cNvPr id="81" name="Line 378"/>
        <xdr:cNvSpPr>
          <a:spLocks/>
        </xdr:cNvSpPr>
      </xdr:nvSpPr>
      <xdr:spPr>
        <a:xfrm flipH="1">
          <a:off x="1543050" y="84201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0</xdr:rowOff>
    </xdr:from>
    <xdr:to>
      <xdr:col>5</xdr:col>
      <xdr:colOff>142875</xdr:colOff>
      <xdr:row>45</xdr:row>
      <xdr:rowOff>0</xdr:rowOff>
    </xdr:to>
    <xdr:sp>
      <xdr:nvSpPr>
        <xdr:cNvPr id="82" name="Line 379"/>
        <xdr:cNvSpPr>
          <a:spLocks/>
        </xdr:cNvSpPr>
      </xdr:nvSpPr>
      <xdr:spPr>
        <a:xfrm flipH="1">
          <a:off x="1552575" y="8572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46</xdr:row>
      <xdr:rowOff>0</xdr:rowOff>
    </xdr:from>
    <xdr:to>
      <xdr:col>5</xdr:col>
      <xdr:colOff>276225</xdr:colOff>
      <xdr:row>46</xdr:row>
      <xdr:rowOff>0</xdr:rowOff>
    </xdr:to>
    <xdr:sp>
      <xdr:nvSpPr>
        <xdr:cNvPr id="83" name="Line 380"/>
        <xdr:cNvSpPr>
          <a:spLocks/>
        </xdr:cNvSpPr>
      </xdr:nvSpPr>
      <xdr:spPr>
        <a:xfrm flipH="1">
          <a:off x="1552575" y="8724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47</xdr:row>
      <xdr:rowOff>0</xdr:rowOff>
    </xdr:from>
    <xdr:to>
      <xdr:col>5</xdr:col>
      <xdr:colOff>142875</xdr:colOff>
      <xdr:row>47</xdr:row>
      <xdr:rowOff>0</xdr:rowOff>
    </xdr:to>
    <xdr:sp>
      <xdr:nvSpPr>
        <xdr:cNvPr id="84" name="Line 381"/>
        <xdr:cNvSpPr>
          <a:spLocks/>
        </xdr:cNvSpPr>
      </xdr:nvSpPr>
      <xdr:spPr>
        <a:xfrm flipH="1">
          <a:off x="1552575" y="8877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48</xdr:row>
      <xdr:rowOff>0</xdr:rowOff>
    </xdr:from>
    <xdr:to>
      <xdr:col>5</xdr:col>
      <xdr:colOff>57150</xdr:colOff>
      <xdr:row>48</xdr:row>
      <xdr:rowOff>0</xdr:rowOff>
    </xdr:to>
    <xdr:sp>
      <xdr:nvSpPr>
        <xdr:cNvPr id="85" name="Line 382"/>
        <xdr:cNvSpPr>
          <a:spLocks/>
        </xdr:cNvSpPr>
      </xdr:nvSpPr>
      <xdr:spPr>
        <a:xfrm flipH="1">
          <a:off x="1543050" y="90297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50</xdr:row>
      <xdr:rowOff>0</xdr:rowOff>
    </xdr:from>
    <xdr:to>
      <xdr:col>5</xdr:col>
      <xdr:colOff>190500</xdr:colOff>
      <xdr:row>50</xdr:row>
      <xdr:rowOff>0</xdr:rowOff>
    </xdr:to>
    <xdr:sp>
      <xdr:nvSpPr>
        <xdr:cNvPr id="86" name="Line 383"/>
        <xdr:cNvSpPr>
          <a:spLocks/>
        </xdr:cNvSpPr>
      </xdr:nvSpPr>
      <xdr:spPr>
        <a:xfrm flipH="1">
          <a:off x="1543050" y="9334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51</xdr:row>
      <xdr:rowOff>0</xdr:rowOff>
    </xdr:from>
    <xdr:to>
      <xdr:col>5</xdr:col>
      <xdr:colOff>238125</xdr:colOff>
      <xdr:row>51</xdr:row>
      <xdr:rowOff>0</xdr:rowOff>
    </xdr:to>
    <xdr:sp>
      <xdr:nvSpPr>
        <xdr:cNvPr id="87" name="Line 384"/>
        <xdr:cNvSpPr>
          <a:spLocks/>
        </xdr:cNvSpPr>
      </xdr:nvSpPr>
      <xdr:spPr>
        <a:xfrm flipH="1">
          <a:off x="1552575" y="94869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37</xdr:row>
      <xdr:rowOff>0</xdr:rowOff>
    </xdr:from>
    <xdr:to>
      <xdr:col>9</xdr:col>
      <xdr:colOff>523875</xdr:colOff>
      <xdr:row>37</xdr:row>
      <xdr:rowOff>0</xdr:rowOff>
    </xdr:to>
    <xdr:sp>
      <xdr:nvSpPr>
        <xdr:cNvPr id="88" name="Line 386"/>
        <xdr:cNvSpPr>
          <a:spLocks/>
        </xdr:cNvSpPr>
      </xdr:nvSpPr>
      <xdr:spPr>
        <a:xfrm>
          <a:off x="4505325" y="73533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38</xdr:row>
      <xdr:rowOff>0</xdr:rowOff>
    </xdr:from>
    <xdr:to>
      <xdr:col>9</xdr:col>
      <xdr:colOff>514350</xdr:colOff>
      <xdr:row>38</xdr:row>
      <xdr:rowOff>0</xdr:rowOff>
    </xdr:to>
    <xdr:sp>
      <xdr:nvSpPr>
        <xdr:cNvPr id="89" name="Line 387"/>
        <xdr:cNvSpPr>
          <a:spLocks/>
        </xdr:cNvSpPr>
      </xdr:nvSpPr>
      <xdr:spPr>
        <a:xfrm>
          <a:off x="4324350" y="75057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39</xdr:row>
      <xdr:rowOff>0</xdr:rowOff>
    </xdr:from>
    <xdr:to>
      <xdr:col>9</xdr:col>
      <xdr:colOff>514350</xdr:colOff>
      <xdr:row>39</xdr:row>
      <xdr:rowOff>0</xdr:rowOff>
    </xdr:to>
    <xdr:sp>
      <xdr:nvSpPr>
        <xdr:cNvPr id="90" name="Line 388"/>
        <xdr:cNvSpPr>
          <a:spLocks/>
        </xdr:cNvSpPr>
      </xdr:nvSpPr>
      <xdr:spPr>
        <a:xfrm>
          <a:off x="4438650" y="7658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40</xdr:row>
      <xdr:rowOff>0</xdr:rowOff>
    </xdr:from>
    <xdr:to>
      <xdr:col>9</xdr:col>
      <xdr:colOff>504825</xdr:colOff>
      <xdr:row>40</xdr:row>
      <xdr:rowOff>0</xdr:rowOff>
    </xdr:to>
    <xdr:sp>
      <xdr:nvSpPr>
        <xdr:cNvPr id="91" name="Line 389"/>
        <xdr:cNvSpPr>
          <a:spLocks/>
        </xdr:cNvSpPr>
      </xdr:nvSpPr>
      <xdr:spPr>
        <a:xfrm>
          <a:off x="4438650" y="78105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41</xdr:row>
      <xdr:rowOff>0</xdr:rowOff>
    </xdr:from>
    <xdr:to>
      <xdr:col>9</xdr:col>
      <xdr:colOff>514350</xdr:colOff>
      <xdr:row>41</xdr:row>
      <xdr:rowOff>0</xdr:rowOff>
    </xdr:to>
    <xdr:sp>
      <xdr:nvSpPr>
        <xdr:cNvPr id="92" name="Line 390"/>
        <xdr:cNvSpPr>
          <a:spLocks/>
        </xdr:cNvSpPr>
      </xdr:nvSpPr>
      <xdr:spPr>
        <a:xfrm>
          <a:off x="4438650" y="7962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42</xdr:row>
      <xdr:rowOff>0</xdr:rowOff>
    </xdr:from>
    <xdr:to>
      <xdr:col>9</xdr:col>
      <xdr:colOff>514350</xdr:colOff>
      <xdr:row>42</xdr:row>
      <xdr:rowOff>0</xdr:rowOff>
    </xdr:to>
    <xdr:sp>
      <xdr:nvSpPr>
        <xdr:cNvPr id="93" name="Line 391"/>
        <xdr:cNvSpPr>
          <a:spLocks/>
        </xdr:cNvSpPr>
      </xdr:nvSpPr>
      <xdr:spPr>
        <a:xfrm>
          <a:off x="4324350" y="8115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43</xdr:row>
      <xdr:rowOff>0</xdr:rowOff>
    </xdr:from>
    <xdr:to>
      <xdr:col>9</xdr:col>
      <xdr:colOff>514350</xdr:colOff>
      <xdr:row>43</xdr:row>
      <xdr:rowOff>0</xdr:rowOff>
    </xdr:to>
    <xdr:sp>
      <xdr:nvSpPr>
        <xdr:cNvPr id="94" name="Line 392"/>
        <xdr:cNvSpPr>
          <a:spLocks/>
        </xdr:cNvSpPr>
      </xdr:nvSpPr>
      <xdr:spPr>
        <a:xfrm>
          <a:off x="4505325" y="8267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44</xdr:row>
      <xdr:rowOff>0</xdr:rowOff>
    </xdr:from>
    <xdr:to>
      <xdr:col>9</xdr:col>
      <xdr:colOff>514350</xdr:colOff>
      <xdr:row>44</xdr:row>
      <xdr:rowOff>0</xdr:rowOff>
    </xdr:to>
    <xdr:sp>
      <xdr:nvSpPr>
        <xdr:cNvPr id="95" name="Line 393"/>
        <xdr:cNvSpPr>
          <a:spLocks/>
        </xdr:cNvSpPr>
      </xdr:nvSpPr>
      <xdr:spPr>
        <a:xfrm>
          <a:off x="4210050" y="84201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45</xdr:row>
      <xdr:rowOff>0</xdr:rowOff>
    </xdr:from>
    <xdr:to>
      <xdr:col>9</xdr:col>
      <xdr:colOff>514350</xdr:colOff>
      <xdr:row>45</xdr:row>
      <xdr:rowOff>0</xdr:rowOff>
    </xdr:to>
    <xdr:sp>
      <xdr:nvSpPr>
        <xdr:cNvPr id="96" name="Line 394"/>
        <xdr:cNvSpPr>
          <a:spLocks/>
        </xdr:cNvSpPr>
      </xdr:nvSpPr>
      <xdr:spPr>
        <a:xfrm>
          <a:off x="4200525" y="85725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514350</xdr:colOff>
      <xdr:row>46</xdr:row>
      <xdr:rowOff>0</xdr:rowOff>
    </xdr:to>
    <xdr:sp>
      <xdr:nvSpPr>
        <xdr:cNvPr id="97" name="Line 395"/>
        <xdr:cNvSpPr>
          <a:spLocks/>
        </xdr:cNvSpPr>
      </xdr:nvSpPr>
      <xdr:spPr>
        <a:xfrm>
          <a:off x="4524375" y="87249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47</xdr:row>
      <xdr:rowOff>0</xdr:rowOff>
    </xdr:from>
    <xdr:to>
      <xdr:col>9</xdr:col>
      <xdr:colOff>514350</xdr:colOff>
      <xdr:row>47</xdr:row>
      <xdr:rowOff>0</xdr:rowOff>
    </xdr:to>
    <xdr:sp>
      <xdr:nvSpPr>
        <xdr:cNvPr id="98" name="Line 396"/>
        <xdr:cNvSpPr>
          <a:spLocks/>
        </xdr:cNvSpPr>
      </xdr:nvSpPr>
      <xdr:spPr>
        <a:xfrm>
          <a:off x="4448175" y="88773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48</xdr:row>
      <xdr:rowOff>0</xdr:rowOff>
    </xdr:from>
    <xdr:to>
      <xdr:col>9</xdr:col>
      <xdr:colOff>514350</xdr:colOff>
      <xdr:row>48</xdr:row>
      <xdr:rowOff>0</xdr:rowOff>
    </xdr:to>
    <xdr:sp>
      <xdr:nvSpPr>
        <xdr:cNvPr id="99" name="Line 397"/>
        <xdr:cNvSpPr>
          <a:spLocks/>
        </xdr:cNvSpPr>
      </xdr:nvSpPr>
      <xdr:spPr>
        <a:xfrm>
          <a:off x="4448175" y="90297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50</xdr:row>
      <xdr:rowOff>0</xdr:rowOff>
    </xdr:from>
    <xdr:to>
      <xdr:col>9</xdr:col>
      <xdr:colOff>514350</xdr:colOff>
      <xdr:row>50</xdr:row>
      <xdr:rowOff>0</xdr:rowOff>
    </xdr:to>
    <xdr:sp>
      <xdr:nvSpPr>
        <xdr:cNvPr id="100" name="Line 398"/>
        <xdr:cNvSpPr>
          <a:spLocks/>
        </xdr:cNvSpPr>
      </xdr:nvSpPr>
      <xdr:spPr>
        <a:xfrm>
          <a:off x="4438650" y="9334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51</xdr:row>
      <xdr:rowOff>0</xdr:rowOff>
    </xdr:from>
    <xdr:to>
      <xdr:col>9</xdr:col>
      <xdr:colOff>514350</xdr:colOff>
      <xdr:row>51</xdr:row>
      <xdr:rowOff>0</xdr:rowOff>
    </xdr:to>
    <xdr:sp>
      <xdr:nvSpPr>
        <xdr:cNvPr id="101" name="Line 399"/>
        <xdr:cNvSpPr>
          <a:spLocks/>
        </xdr:cNvSpPr>
      </xdr:nvSpPr>
      <xdr:spPr>
        <a:xfrm>
          <a:off x="4476750" y="9486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52</xdr:row>
      <xdr:rowOff>0</xdr:rowOff>
    </xdr:from>
    <xdr:to>
      <xdr:col>9</xdr:col>
      <xdr:colOff>514350</xdr:colOff>
      <xdr:row>52</xdr:row>
      <xdr:rowOff>0</xdr:rowOff>
    </xdr:to>
    <xdr:sp>
      <xdr:nvSpPr>
        <xdr:cNvPr id="102" name="Line 401"/>
        <xdr:cNvSpPr>
          <a:spLocks/>
        </xdr:cNvSpPr>
      </xdr:nvSpPr>
      <xdr:spPr>
        <a:xfrm>
          <a:off x="4352925" y="9639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52</xdr:row>
      <xdr:rowOff>0</xdr:rowOff>
    </xdr:from>
    <xdr:to>
      <xdr:col>5</xdr:col>
      <xdr:colOff>152400</xdr:colOff>
      <xdr:row>52</xdr:row>
      <xdr:rowOff>0</xdr:rowOff>
    </xdr:to>
    <xdr:sp>
      <xdr:nvSpPr>
        <xdr:cNvPr id="103" name="Line 402"/>
        <xdr:cNvSpPr>
          <a:spLocks/>
        </xdr:cNvSpPr>
      </xdr:nvSpPr>
      <xdr:spPr>
        <a:xfrm flipH="1">
          <a:off x="1533525" y="9639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49</xdr:row>
      <xdr:rowOff>0</xdr:rowOff>
    </xdr:from>
    <xdr:to>
      <xdr:col>9</xdr:col>
      <xdr:colOff>514350</xdr:colOff>
      <xdr:row>49</xdr:row>
      <xdr:rowOff>0</xdr:rowOff>
    </xdr:to>
    <xdr:sp>
      <xdr:nvSpPr>
        <xdr:cNvPr id="104" name="Line 404"/>
        <xdr:cNvSpPr>
          <a:spLocks/>
        </xdr:cNvSpPr>
      </xdr:nvSpPr>
      <xdr:spPr>
        <a:xfrm>
          <a:off x="4352925" y="9182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49</xdr:row>
      <xdr:rowOff>0</xdr:rowOff>
    </xdr:from>
    <xdr:to>
      <xdr:col>5</xdr:col>
      <xdr:colOff>47625</xdr:colOff>
      <xdr:row>49</xdr:row>
      <xdr:rowOff>0</xdr:rowOff>
    </xdr:to>
    <xdr:sp>
      <xdr:nvSpPr>
        <xdr:cNvPr id="105" name="Line 405"/>
        <xdr:cNvSpPr>
          <a:spLocks/>
        </xdr:cNvSpPr>
      </xdr:nvSpPr>
      <xdr:spPr>
        <a:xfrm flipH="1">
          <a:off x="1543050" y="91821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43</xdr:row>
      <xdr:rowOff>66675</xdr:rowOff>
    </xdr:from>
    <xdr:to>
      <xdr:col>6</xdr:col>
      <xdr:colOff>57150</xdr:colOff>
      <xdr:row>45</xdr:row>
      <xdr:rowOff>95250</xdr:rowOff>
    </xdr:to>
    <xdr:sp>
      <xdr:nvSpPr>
        <xdr:cNvPr id="106" name="Line 406"/>
        <xdr:cNvSpPr>
          <a:spLocks/>
        </xdr:cNvSpPr>
      </xdr:nvSpPr>
      <xdr:spPr>
        <a:xfrm>
          <a:off x="3362325" y="8334375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43</xdr:row>
      <xdr:rowOff>76200</xdr:rowOff>
    </xdr:from>
    <xdr:to>
      <xdr:col>6</xdr:col>
      <xdr:colOff>533400</xdr:colOff>
      <xdr:row>43</xdr:row>
      <xdr:rowOff>76200</xdr:rowOff>
    </xdr:to>
    <xdr:sp>
      <xdr:nvSpPr>
        <xdr:cNvPr id="107" name="Line 407"/>
        <xdr:cNvSpPr>
          <a:spLocks/>
        </xdr:cNvSpPr>
      </xdr:nvSpPr>
      <xdr:spPr>
        <a:xfrm>
          <a:off x="3371850" y="8343900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95250</xdr:rowOff>
    </xdr:from>
    <xdr:to>
      <xdr:col>6</xdr:col>
      <xdr:colOff>552450</xdr:colOff>
      <xdr:row>45</xdr:row>
      <xdr:rowOff>95250</xdr:rowOff>
    </xdr:to>
    <xdr:sp>
      <xdr:nvSpPr>
        <xdr:cNvPr id="108" name="Line 408"/>
        <xdr:cNvSpPr>
          <a:spLocks/>
        </xdr:cNvSpPr>
      </xdr:nvSpPr>
      <xdr:spPr>
        <a:xfrm>
          <a:off x="3362325" y="8667750"/>
          <a:ext cx="495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43</xdr:row>
      <xdr:rowOff>85725</xdr:rowOff>
    </xdr:from>
    <xdr:to>
      <xdr:col>6</xdr:col>
      <xdr:colOff>552450</xdr:colOff>
      <xdr:row>45</xdr:row>
      <xdr:rowOff>85725</xdr:rowOff>
    </xdr:to>
    <xdr:sp>
      <xdr:nvSpPr>
        <xdr:cNvPr id="109" name="Line 409"/>
        <xdr:cNvSpPr>
          <a:spLocks/>
        </xdr:cNvSpPr>
      </xdr:nvSpPr>
      <xdr:spPr>
        <a:xfrm>
          <a:off x="3857625" y="8353425"/>
          <a:ext cx="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114300</xdr:rowOff>
    </xdr:from>
    <xdr:to>
      <xdr:col>13</xdr:col>
      <xdr:colOff>47625</xdr:colOff>
      <xdr:row>38</xdr:row>
      <xdr:rowOff>28575</xdr:rowOff>
    </xdr:to>
    <xdr:sp>
      <xdr:nvSpPr>
        <xdr:cNvPr id="110" name="Oval 410"/>
        <xdr:cNvSpPr>
          <a:spLocks/>
        </xdr:cNvSpPr>
      </xdr:nvSpPr>
      <xdr:spPr>
        <a:xfrm>
          <a:off x="7572375" y="7467600"/>
          <a:ext cx="4762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53</xdr:row>
      <xdr:rowOff>47625</xdr:rowOff>
    </xdr:from>
    <xdr:to>
      <xdr:col>4</xdr:col>
      <xdr:colOff>371475</xdr:colOff>
      <xdr:row>53</xdr:row>
      <xdr:rowOff>142875</xdr:rowOff>
    </xdr:to>
    <xdr:sp>
      <xdr:nvSpPr>
        <xdr:cNvPr id="111" name="Line 411"/>
        <xdr:cNvSpPr>
          <a:spLocks/>
        </xdr:cNvSpPr>
      </xdr:nvSpPr>
      <xdr:spPr>
        <a:xfrm>
          <a:off x="2457450" y="9839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54</xdr:row>
      <xdr:rowOff>9525</xdr:rowOff>
    </xdr:to>
    <xdr:sp>
      <xdr:nvSpPr>
        <xdr:cNvPr id="112" name="Line 412"/>
        <xdr:cNvSpPr>
          <a:spLocks/>
        </xdr:cNvSpPr>
      </xdr:nvSpPr>
      <xdr:spPr>
        <a:xfrm>
          <a:off x="4886325" y="9839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53</xdr:row>
      <xdr:rowOff>85725</xdr:rowOff>
    </xdr:from>
    <xdr:to>
      <xdr:col>5</xdr:col>
      <xdr:colOff>400050</xdr:colOff>
      <xdr:row>53</xdr:row>
      <xdr:rowOff>85725</xdr:rowOff>
    </xdr:to>
    <xdr:sp>
      <xdr:nvSpPr>
        <xdr:cNvPr id="113" name="Line 413"/>
        <xdr:cNvSpPr>
          <a:spLocks/>
        </xdr:cNvSpPr>
      </xdr:nvSpPr>
      <xdr:spPr>
        <a:xfrm flipH="1">
          <a:off x="2466975" y="9877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53</xdr:row>
      <xdr:rowOff>95250</xdr:rowOff>
    </xdr:from>
    <xdr:to>
      <xdr:col>8</xdr:col>
      <xdr:colOff>361950</xdr:colOff>
      <xdr:row>53</xdr:row>
      <xdr:rowOff>95250</xdr:rowOff>
    </xdr:to>
    <xdr:sp>
      <xdr:nvSpPr>
        <xdr:cNvPr id="114" name="Line 414"/>
        <xdr:cNvSpPr>
          <a:spLocks/>
        </xdr:cNvSpPr>
      </xdr:nvSpPr>
      <xdr:spPr>
        <a:xfrm>
          <a:off x="3762375" y="98869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51</xdr:row>
      <xdr:rowOff>66675</xdr:rowOff>
    </xdr:from>
    <xdr:to>
      <xdr:col>3</xdr:col>
      <xdr:colOff>333375</xdr:colOff>
      <xdr:row>53</xdr:row>
      <xdr:rowOff>76200</xdr:rowOff>
    </xdr:to>
    <xdr:sp>
      <xdr:nvSpPr>
        <xdr:cNvPr id="115" name="Line 418"/>
        <xdr:cNvSpPr>
          <a:spLocks/>
        </xdr:cNvSpPr>
      </xdr:nvSpPr>
      <xdr:spPr>
        <a:xfrm>
          <a:off x="1809750" y="95535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51</xdr:row>
      <xdr:rowOff>66675</xdr:rowOff>
    </xdr:from>
    <xdr:to>
      <xdr:col>4</xdr:col>
      <xdr:colOff>304800</xdr:colOff>
      <xdr:row>51</xdr:row>
      <xdr:rowOff>66675</xdr:rowOff>
    </xdr:to>
    <xdr:sp>
      <xdr:nvSpPr>
        <xdr:cNvPr id="116" name="Line 419"/>
        <xdr:cNvSpPr>
          <a:spLocks/>
        </xdr:cNvSpPr>
      </xdr:nvSpPr>
      <xdr:spPr>
        <a:xfrm>
          <a:off x="1543050" y="9553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51</xdr:row>
      <xdr:rowOff>66675</xdr:rowOff>
    </xdr:from>
    <xdr:to>
      <xdr:col>3</xdr:col>
      <xdr:colOff>533400</xdr:colOff>
      <xdr:row>51</xdr:row>
      <xdr:rowOff>66675</xdr:rowOff>
    </xdr:to>
    <xdr:sp>
      <xdr:nvSpPr>
        <xdr:cNvPr id="117" name="Line 421"/>
        <xdr:cNvSpPr>
          <a:spLocks/>
        </xdr:cNvSpPr>
      </xdr:nvSpPr>
      <xdr:spPr>
        <a:xfrm>
          <a:off x="1809750" y="9553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53</xdr:row>
      <xdr:rowOff>85725</xdr:rowOff>
    </xdr:from>
    <xdr:to>
      <xdr:col>3</xdr:col>
      <xdr:colOff>428625</xdr:colOff>
      <xdr:row>53</xdr:row>
      <xdr:rowOff>85725</xdr:rowOff>
    </xdr:to>
    <xdr:sp>
      <xdr:nvSpPr>
        <xdr:cNvPr id="118" name="Line 422"/>
        <xdr:cNvSpPr>
          <a:spLocks/>
        </xdr:cNvSpPr>
      </xdr:nvSpPr>
      <xdr:spPr>
        <a:xfrm>
          <a:off x="1800225" y="9877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51</xdr:row>
      <xdr:rowOff>66675</xdr:rowOff>
    </xdr:from>
    <xdr:to>
      <xdr:col>9</xdr:col>
      <xdr:colOff>495300</xdr:colOff>
      <xdr:row>51</xdr:row>
      <xdr:rowOff>66675</xdr:rowOff>
    </xdr:to>
    <xdr:sp>
      <xdr:nvSpPr>
        <xdr:cNvPr id="119" name="Line 423"/>
        <xdr:cNvSpPr>
          <a:spLocks/>
        </xdr:cNvSpPr>
      </xdr:nvSpPr>
      <xdr:spPr>
        <a:xfrm flipH="1">
          <a:off x="5257800" y="9553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51</xdr:row>
      <xdr:rowOff>66675</xdr:rowOff>
    </xdr:from>
    <xdr:to>
      <xdr:col>9</xdr:col>
      <xdr:colOff>123825</xdr:colOff>
      <xdr:row>51</xdr:row>
      <xdr:rowOff>66675</xdr:rowOff>
    </xdr:to>
    <xdr:sp>
      <xdr:nvSpPr>
        <xdr:cNvPr id="120" name="Line 424"/>
        <xdr:cNvSpPr>
          <a:spLocks/>
        </xdr:cNvSpPr>
      </xdr:nvSpPr>
      <xdr:spPr>
        <a:xfrm flipH="1">
          <a:off x="4857750" y="95535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56</xdr:row>
      <xdr:rowOff>0</xdr:rowOff>
    </xdr:from>
    <xdr:to>
      <xdr:col>9</xdr:col>
      <xdr:colOff>361950</xdr:colOff>
      <xdr:row>56</xdr:row>
      <xdr:rowOff>0</xdr:rowOff>
    </xdr:to>
    <xdr:sp>
      <xdr:nvSpPr>
        <xdr:cNvPr id="121" name="Line 426"/>
        <xdr:cNvSpPr>
          <a:spLocks/>
        </xdr:cNvSpPr>
      </xdr:nvSpPr>
      <xdr:spPr>
        <a:xfrm>
          <a:off x="5000625" y="10248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47</xdr:row>
      <xdr:rowOff>142875</xdr:rowOff>
    </xdr:from>
    <xdr:to>
      <xdr:col>9</xdr:col>
      <xdr:colOff>304800</xdr:colOff>
      <xdr:row>49</xdr:row>
      <xdr:rowOff>9525</xdr:rowOff>
    </xdr:to>
    <xdr:sp>
      <xdr:nvSpPr>
        <xdr:cNvPr id="122" name="Line 427"/>
        <xdr:cNvSpPr>
          <a:spLocks/>
        </xdr:cNvSpPr>
      </xdr:nvSpPr>
      <xdr:spPr>
        <a:xfrm flipV="1">
          <a:off x="5438775" y="9020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47</xdr:row>
      <xdr:rowOff>0</xdr:rowOff>
    </xdr:from>
    <xdr:to>
      <xdr:col>9</xdr:col>
      <xdr:colOff>304800</xdr:colOff>
      <xdr:row>48</xdr:row>
      <xdr:rowOff>0</xdr:rowOff>
    </xdr:to>
    <xdr:sp>
      <xdr:nvSpPr>
        <xdr:cNvPr id="123" name="Line 428"/>
        <xdr:cNvSpPr>
          <a:spLocks/>
        </xdr:cNvSpPr>
      </xdr:nvSpPr>
      <xdr:spPr>
        <a:xfrm flipV="1">
          <a:off x="5438775" y="8877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19050</xdr:rowOff>
    </xdr:from>
    <xdr:to>
      <xdr:col>9</xdr:col>
      <xdr:colOff>304800</xdr:colOff>
      <xdr:row>47</xdr:row>
      <xdr:rowOff>9525</xdr:rowOff>
    </xdr:to>
    <xdr:sp>
      <xdr:nvSpPr>
        <xdr:cNvPr id="124" name="Line 429"/>
        <xdr:cNvSpPr>
          <a:spLocks/>
        </xdr:cNvSpPr>
      </xdr:nvSpPr>
      <xdr:spPr>
        <a:xfrm flipV="1">
          <a:off x="5438775" y="8743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49</xdr:row>
      <xdr:rowOff>9525</xdr:rowOff>
    </xdr:from>
    <xdr:to>
      <xdr:col>9</xdr:col>
      <xdr:colOff>304800</xdr:colOff>
      <xdr:row>50</xdr:row>
      <xdr:rowOff>19050</xdr:rowOff>
    </xdr:to>
    <xdr:sp>
      <xdr:nvSpPr>
        <xdr:cNvPr id="125" name="Line 430"/>
        <xdr:cNvSpPr>
          <a:spLocks/>
        </xdr:cNvSpPr>
      </xdr:nvSpPr>
      <xdr:spPr>
        <a:xfrm>
          <a:off x="5438775" y="9191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49</xdr:row>
      <xdr:rowOff>142875</xdr:rowOff>
    </xdr:from>
    <xdr:to>
      <xdr:col>9</xdr:col>
      <xdr:colOff>304800</xdr:colOff>
      <xdr:row>51</xdr:row>
      <xdr:rowOff>0</xdr:rowOff>
    </xdr:to>
    <xdr:sp>
      <xdr:nvSpPr>
        <xdr:cNvPr id="126" name="Line 432"/>
        <xdr:cNvSpPr>
          <a:spLocks/>
        </xdr:cNvSpPr>
      </xdr:nvSpPr>
      <xdr:spPr>
        <a:xfrm>
          <a:off x="5438775" y="9324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57150</xdr:rowOff>
    </xdr:from>
    <xdr:to>
      <xdr:col>10</xdr:col>
      <xdr:colOff>114300</xdr:colOff>
      <xdr:row>49</xdr:row>
      <xdr:rowOff>57150</xdr:rowOff>
    </xdr:to>
    <xdr:sp>
      <xdr:nvSpPr>
        <xdr:cNvPr id="127" name="Line 433"/>
        <xdr:cNvSpPr>
          <a:spLocks/>
        </xdr:cNvSpPr>
      </xdr:nvSpPr>
      <xdr:spPr>
        <a:xfrm>
          <a:off x="5448300" y="9239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48</xdr:row>
      <xdr:rowOff>85725</xdr:rowOff>
    </xdr:from>
    <xdr:to>
      <xdr:col>10</xdr:col>
      <xdr:colOff>114300</xdr:colOff>
      <xdr:row>49</xdr:row>
      <xdr:rowOff>47625</xdr:rowOff>
    </xdr:to>
    <xdr:sp>
      <xdr:nvSpPr>
        <xdr:cNvPr id="128" name="Line 434"/>
        <xdr:cNvSpPr>
          <a:spLocks/>
        </xdr:cNvSpPr>
      </xdr:nvSpPr>
      <xdr:spPr>
        <a:xfrm flipV="1">
          <a:off x="5857875" y="9115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26</xdr:row>
      <xdr:rowOff>38100</xdr:rowOff>
    </xdr:from>
    <xdr:to>
      <xdr:col>6</xdr:col>
      <xdr:colOff>600075</xdr:colOff>
      <xdr:row>26</xdr:row>
      <xdr:rowOff>171450</xdr:rowOff>
    </xdr:to>
    <xdr:sp>
      <xdr:nvSpPr>
        <xdr:cNvPr id="129" name="Line 435"/>
        <xdr:cNvSpPr>
          <a:spLocks/>
        </xdr:cNvSpPr>
      </xdr:nvSpPr>
      <xdr:spPr>
        <a:xfrm>
          <a:off x="3905250" y="5238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38100</xdr:rowOff>
    </xdr:from>
    <xdr:to>
      <xdr:col>6</xdr:col>
      <xdr:colOff>0</xdr:colOff>
      <xdr:row>26</xdr:row>
      <xdr:rowOff>161925</xdr:rowOff>
    </xdr:to>
    <xdr:sp>
      <xdr:nvSpPr>
        <xdr:cNvPr id="130" name="Line 436"/>
        <xdr:cNvSpPr>
          <a:spLocks/>
        </xdr:cNvSpPr>
      </xdr:nvSpPr>
      <xdr:spPr>
        <a:xfrm>
          <a:off x="3305175" y="5238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104775</xdr:rowOff>
    </xdr:from>
    <xdr:to>
      <xdr:col>6</xdr:col>
      <xdr:colOff>161925</xdr:colOff>
      <xdr:row>26</xdr:row>
      <xdr:rowOff>104775</xdr:rowOff>
    </xdr:to>
    <xdr:sp>
      <xdr:nvSpPr>
        <xdr:cNvPr id="131" name="Line 437"/>
        <xdr:cNvSpPr>
          <a:spLocks/>
        </xdr:cNvSpPr>
      </xdr:nvSpPr>
      <xdr:spPr>
        <a:xfrm flipH="1">
          <a:off x="3305175" y="5305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104775</xdr:rowOff>
    </xdr:from>
    <xdr:to>
      <xdr:col>6</xdr:col>
      <xdr:colOff>600075</xdr:colOff>
      <xdr:row>26</xdr:row>
      <xdr:rowOff>104775</xdr:rowOff>
    </xdr:to>
    <xdr:sp>
      <xdr:nvSpPr>
        <xdr:cNvPr id="132" name="Line 438"/>
        <xdr:cNvSpPr>
          <a:spLocks/>
        </xdr:cNvSpPr>
      </xdr:nvSpPr>
      <xdr:spPr>
        <a:xfrm>
          <a:off x="3781425" y="5305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43</xdr:row>
      <xdr:rowOff>0</xdr:rowOff>
    </xdr:from>
    <xdr:to>
      <xdr:col>7</xdr:col>
      <xdr:colOff>152400</xdr:colOff>
      <xdr:row>43</xdr:row>
      <xdr:rowOff>104775</xdr:rowOff>
    </xdr:to>
    <xdr:sp>
      <xdr:nvSpPr>
        <xdr:cNvPr id="133" name="Line 439"/>
        <xdr:cNvSpPr>
          <a:spLocks/>
        </xdr:cNvSpPr>
      </xdr:nvSpPr>
      <xdr:spPr>
        <a:xfrm flipV="1">
          <a:off x="4067175" y="82677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45</xdr:row>
      <xdr:rowOff>19050</xdr:rowOff>
    </xdr:from>
    <xdr:to>
      <xdr:col>7</xdr:col>
      <xdr:colOff>152400</xdr:colOff>
      <xdr:row>46</xdr:row>
      <xdr:rowOff>0</xdr:rowOff>
    </xdr:to>
    <xdr:sp>
      <xdr:nvSpPr>
        <xdr:cNvPr id="134" name="Line 440"/>
        <xdr:cNvSpPr>
          <a:spLocks/>
        </xdr:cNvSpPr>
      </xdr:nvSpPr>
      <xdr:spPr>
        <a:xfrm>
          <a:off x="4067175" y="859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135" name="Line 441"/>
        <xdr:cNvSpPr>
          <a:spLocks/>
        </xdr:cNvSpPr>
      </xdr:nvSpPr>
      <xdr:spPr>
        <a:xfrm>
          <a:off x="3295650" y="8724900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142875</xdr:rowOff>
    </xdr:from>
    <xdr:to>
      <xdr:col>6</xdr:col>
      <xdr:colOff>0</xdr:colOff>
      <xdr:row>45</xdr:row>
      <xdr:rowOff>142875</xdr:rowOff>
    </xdr:to>
    <xdr:sp>
      <xdr:nvSpPr>
        <xdr:cNvPr id="136" name="Line 442"/>
        <xdr:cNvSpPr>
          <a:spLocks/>
        </xdr:cNvSpPr>
      </xdr:nvSpPr>
      <xdr:spPr>
        <a:xfrm>
          <a:off x="3305175" y="82581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43</xdr:row>
      <xdr:rowOff>9525</xdr:rowOff>
    </xdr:from>
    <xdr:to>
      <xdr:col>7</xdr:col>
      <xdr:colOff>9525</xdr:colOff>
      <xdr:row>43</xdr:row>
      <xdr:rowOff>9525</xdr:rowOff>
    </xdr:to>
    <xdr:sp>
      <xdr:nvSpPr>
        <xdr:cNvPr id="137" name="Line 443"/>
        <xdr:cNvSpPr>
          <a:spLocks/>
        </xdr:cNvSpPr>
      </xdr:nvSpPr>
      <xdr:spPr>
        <a:xfrm>
          <a:off x="3295650" y="8277225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142875</xdr:rowOff>
    </xdr:from>
    <xdr:to>
      <xdr:col>7</xdr:col>
      <xdr:colOff>0</xdr:colOff>
      <xdr:row>45</xdr:row>
      <xdr:rowOff>142875</xdr:rowOff>
    </xdr:to>
    <xdr:sp>
      <xdr:nvSpPr>
        <xdr:cNvPr id="138" name="Line 444"/>
        <xdr:cNvSpPr>
          <a:spLocks/>
        </xdr:cNvSpPr>
      </xdr:nvSpPr>
      <xdr:spPr>
        <a:xfrm>
          <a:off x="3914775" y="82581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66675</xdr:rowOff>
    </xdr:from>
    <xdr:to>
      <xdr:col>9</xdr:col>
      <xdr:colOff>361950</xdr:colOff>
      <xdr:row>54</xdr:row>
      <xdr:rowOff>114300</xdr:rowOff>
    </xdr:to>
    <xdr:sp>
      <xdr:nvSpPr>
        <xdr:cNvPr id="139" name="Line 445"/>
        <xdr:cNvSpPr>
          <a:spLocks/>
        </xdr:cNvSpPr>
      </xdr:nvSpPr>
      <xdr:spPr>
        <a:xfrm>
          <a:off x="5495925" y="95535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54</xdr:row>
      <xdr:rowOff>123825</xdr:rowOff>
    </xdr:from>
    <xdr:to>
      <xdr:col>9</xdr:col>
      <xdr:colOff>352425</xdr:colOff>
      <xdr:row>54</xdr:row>
      <xdr:rowOff>123825</xdr:rowOff>
    </xdr:to>
    <xdr:sp>
      <xdr:nvSpPr>
        <xdr:cNvPr id="140" name="Line 446"/>
        <xdr:cNvSpPr>
          <a:spLocks/>
        </xdr:cNvSpPr>
      </xdr:nvSpPr>
      <xdr:spPr>
        <a:xfrm>
          <a:off x="5000625" y="1006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33</xdr:row>
      <xdr:rowOff>95250</xdr:rowOff>
    </xdr:from>
    <xdr:to>
      <xdr:col>8</xdr:col>
      <xdr:colOff>381000</xdr:colOff>
      <xdr:row>33</xdr:row>
      <xdr:rowOff>95250</xdr:rowOff>
    </xdr:to>
    <xdr:sp>
      <xdr:nvSpPr>
        <xdr:cNvPr id="141" name="Line 447"/>
        <xdr:cNvSpPr>
          <a:spLocks/>
        </xdr:cNvSpPr>
      </xdr:nvSpPr>
      <xdr:spPr>
        <a:xfrm>
          <a:off x="3905250" y="66960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33</xdr:row>
      <xdr:rowOff>95250</xdr:rowOff>
    </xdr:from>
    <xdr:to>
      <xdr:col>6</xdr:col>
      <xdr:colOff>66675</xdr:colOff>
      <xdr:row>33</xdr:row>
      <xdr:rowOff>95250</xdr:rowOff>
    </xdr:to>
    <xdr:sp>
      <xdr:nvSpPr>
        <xdr:cNvPr id="142" name="Line 448"/>
        <xdr:cNvSpPr>
          <a:spLocks/>
        </xdr:cNvSpPr>
      </xdr:nvSpPr>
      <xdr:spPr>
        <a:xfrm flipH="1">
          <a:off x="2352675" y="6696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19050</xdr:rowOff>
    </xdr:from>
    <xdr:to>
      <xdr:col>5</xdr:col>
      <xdr:colOff>161925</xdr:colOff>
      <xdr:row>29</xdr:row>
      <xdr:rowOff>19050</xdr:rowOff>
    </xdr:to>
    <xdr:sp>
      <xdr:nvSpPr>
        <xdr:cNvPr id="143" name="Line 449"/>
        <xdr:cNvSpPr>
          <a:spLocks/>
        </xdr:cNvSpPr>
      </xdr:nvSpPr>
      <xdr:spPr>
        <a:xfrm>
          <a:off x="2581275" y="5819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19050</xdr:rowOff>
    </xdr:from>
    <xdr:to>
      <xdr:col>5</xdr:col>
      <xdr:colOff>342900</xdr:colOff>
      <xdr:row>30</xdr:row>
      <xdr:rowOff>171450</xdr:rowOff>
    </xdr:to>
    <xdr:sp>
      <xdr:nvSpPr>
        <xdr:cNvPr id="144" name="Line 450"/>
        <xdr:cNvSpPr>
          <a:spLocks/>
        </xdr:cNvSpPr>
      </xdr:nvSpPr>
      <xdr:spPr>
        <a:xfrm>
          <a:off x="2857500" y="5819775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42</xdr:row>
      <xdr:rowOff>76200</xdr:rowOff>
    </xdr:from>
    <xdr:to>
      <xdr:col>7</xdr:col>
      <xdr:colOff>0</xdr:colOff>
      <xdr:row>42</xdr:row>
      <xdr:rowOff>76200</xdr:rowOff>
    </xdr:to>
    <xdr:sp>
      <xdr:nvSpPr>
        <xdr:cNvPr id="145" name="Line 451"/>
        <xdr:cNvSpPr>
          <a:spLocks/>
        </xdr:cNvSpPr>
      </xdr:nvSpPr>
      <xdr:spPr>
        <a:xfrm>
          <a:off x="3781425" y="8191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42</xdr:row>
      <xdr:rowOff>76200</xdr:rowOff>
    </xdr:from>
    <xdr:to>
      <xdr:col>6</xdr:col>
      <xdr:colOff>142875</xdr:colOff>
      <xdr:row>42</xdr:row>
      <xdr:rowOff>76200</xdr:rowOff>
    </xdr:to>
    <xdr:sp>
      <xdr:nvSpPr>
        <xdr:cNvPr id="146" name="Line 452"/>
        <xdr:cNvSpPr>
          <a:spLocks/>
        </xdr:cNvSpPr>
      </xdr:nvSpPr>
      <xdr:spPr>
        <a:xfrm flipH="1">
          <a:off x="3295650" y="8191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45</xdr:row>
      <xdr:rowOff>19050</xdr:rowOff>
    </xdr:from>
    <xdr:to>
      <xdr:col>6</xdr:col>
      <xdr:colOff>114300</xdr:colOff>
      <xdr:row>45</xdr:row>
      <xdr:rowOff>85725</xdr:rowOff>
    </xdr:to>
    <xdr:sp>
      <xdr:nvSpPr>
        <xdr:cNvPr id="147" name="Oval 453"/>
        <xdr:cNvSpPr>
          <a:spLocks/>
        </xdr:cNvSpPr>
      </xdr:nvSpPr>
      <xdr:spPr>
        <a:xfrm>
          <a:off x="3371850" y="8591550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45</xdr:row>
      <xdr:rowOff>19050</xdr:rowOff>
    </xdr:from>
    <xdr:to>
      <xdr:col>6</xdr:col>
      <xdr:colOff>533400</xdr:colOff>
      <xdr:row>45</xdr:row>
      <xdr:rowOff>85725</xdr:rowOff>
    </xdr:to>
    <xdr:sp>
      <xdr:nvSpPr>
        <xdr:cNvPr id="148" name="Oval 454"/>
        <xdr:cNvSpPr>
          <a:spLocks/>
        </xdr:cNvSpPr>
      </xdr:nvSpPr>
      <xdr:spPr>
        <a:xfrm>
          <a:off x="3790950" y="8591550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43</xdr:row>
      <xdr:rowOff>85725</xdr:rowOff>
    </xdr:from>
    <xdr:to>
      <xdr:col>6</xdr:col>
      <xdr:colOff>542925</xdr:colOff>
      <xdr:row>44</xdr:row>
      <xdr:rowOff>0</xdr:rowOff>
    </xdr:to>
    <xdr:sp>
      <xdr:nvSpPr>
        <xdr:cNvPr id="149" name="Oval 455"/>
        <xdr:cNvSpPr>
          <a:spLocks/>
        </xdr:cNvSpPr>
      </xdr:nvSpPr>
      <xdr:spPr>
        <a:xfrm>
          <a:off x="3800475" y="8353425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43</xdr:row>
      <xdr:rowOff>85725</xdr:rowOff>
    </xdr:from>
    <xdr:to>
      <xdr:col>6</xdr:col>
      <xdr:colOff>123825</xdr:colOff>
      <xdr:row>44</xdr:row>
      <xdr:rowOff>0</xdr:rowOff>
    </xdr:to>
    <xdr:sp>
      <xdr:nvSpPr>
        <xdr:cNvPr id="150" name="Oval 456"/>
        <xdr:cNvSpPr>
          <a:spLocks/>
        </xdr:cNvSpPr>
      </xdr:nvSpPr>
      <xdr:spPr>
        <a:xfrm>
          <a:off x="3381375" y="8353425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304800</xdr:colOff>
      <xdr:row>52</xdr:row>
      <xdr:rowOff>19050</xdr:rowOff>
    </xdr:to>
    <xdr:sp>
      <xdr:nvSpPr>
        <xdr:cNvPr id="151" name="Line 457"/>
        <xdr:cNvSpPr>
          <a:spLocks/>
        </xdr:cNvSpPr>
      </xdr:nvSpPr>
      <xdr:spPr>
        <a:xfrm>
          <a:off x="4219575" y="87249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142875</xdr:rowOff>
    </xdr:from>
    <xdr:to>
      <xdr:col>6</xdr:col>
      <xdr:colOff>295275</xdr:colOff>
      <xdr:row>51</xdr:row>
      <xdr:rowOff>123825</xdr:rowOff>
    </xdr:to>
    <xdr:sp>
      <xdr:nvSpPr>
        <xdr:cNvPr id="152" name="Line 458"/>
        <xdr:cNvSpPr>
          <a:spLocks/>
        </xdr:cNvSpPr>
      </xdr:nvSpPr>
      <xdr:spPr>
        <a:xfrm>
          <a:off x="3600450" y="87153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43</xdr:row>
      <xdr:rowOff>85725</xdr:rowOff>
    </xdr:from>
    <xdr:to>
      <xdr:col>6</xdr:col>
      <xdr:colOff>333375</xdr:colOff>
      <xdr:row>44</xdr:row>
      <xdr:rowOff>0</xdr:rowOff>
    </xdr:to>
    <xdr:sp>
      <xdr:nvSpPr>
        <xdr:cNvPr id="153" name="Oval 459"/>
        <xdr:cNvSpPr>
          <a:spLocks/>
        </xdr:cNvSpPr>
      </xdr:nvSpPr>
      <xdr:spPr>
        <a:xfrm>
          <a:off x="3590925" y="8353425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45</xdr:row>
      <xdr:rowOff>19050</xdr:rowOff>
    </xdr:from>
    <xdr:to>
      <xdr:col>6</xdr:col>
      <xdr:colOff>333375</xdr:colOff>
      <xdr:row>45</xdr:row>
      <xdr:rowOff>85725</xdr:rowOff>
    </xdr:to>
    <xdr:sp>
      <xdr:nvSpPr>
        <xdr:cNvPr id="154" name="Oval 460"/>
        <xdr:cNvSpPr>
          <a:spLocks/>
        </xdr:cNvSpPr>
      </xdr:nvSpPr>
      <xdr:spPr>
        <a:xfrm>
          <a:off x="3590925" y="8591550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45</xdr:row>
      <xdr:rowOff>19050</xdr:rowOff>
    </xdr:from>
    <xdr:to>
      <xdr:col>2</xdr:col>
      <xdr:colOff>457200</xdr:colOff>
      <xdr:row>52</xdr:row>
      <xdr:rowOff>142875</xdr:rowOff>
    </xdr:to>
    <xdr:sp>
      <xdr:nvSpPr>
        <xdr:cNvPr id="155" name="Line 461"/>
        <xdr:cNvSpPr>
          <a:spLocks/>
        </xdr:cNvSpPr>
      </xdr:nvSpPr>
      <xdr:spPr>
        <a:xfrm>
          <a:off x="1295400" y="85915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36</xdr:row>
      <xdr:rowOff>0</xdr:rowOff>
    </xdr:from>
    <xdr:to>
      <xdr:col>2</xdr:col>
      <xdr:colOff>466725</xdr:colOff>
      <xdr:row>43</xdr:row>
      <xdr:rowOff>123825</xdr:rowOff>
    </xdr:to>
    <xdr:sp>
      <xdr:nvSpPr>
        <xdr:cNvPr id="156" name="Line 462"/>
        <xdr:cNvSpPr>
          <a:spLocks/>
        </xdr:cNvSpPr>
      </xdr:nvSpPr>
      <xdr:spPr>
        <a:xfrm flipV="1">
          <a:off x="1304925" y="72009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542925</xdr:colOff>
      <xdr:row>53</xdr:row>
      <xdr:rowOff>0</xdr:rowOff>
    </xdr:to>
    <xdr:sp>
      <xdr:nvSpPr>
        <xdr:cNvPr id="157" name="Line 463"/>
        <xdr:cNvSpPr>
          <a:spLocks/>
        </xdr:cNvSpPr>
      </xdr:nvSpPr>
      <xdr:spPr>
        <a:xfrm>
          <a:off x="1219200" y="9791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36</xdr:row>
      <xdr:rowOff>9525</xdr:rowOff>
    </xdr:from>
    <xdr:to>
      <xdr:col>2</xdr:col>
      <xdr:colOff>542925</xdr:colOff>
      <xdr:row>36</xdr:row>
      <xdr:rowOff>9525</xdr:rowOff>
    </xdr:to>
    <xdr:sp>
      <xdr:nvSpPr>
        <xdr:cNvPr id="158" name="Line 464"/>
        <xdr:cNvSpPr>
          <a:spLocks/>
        </xdr:cNvSpPr>
      </xdr:nvSpPr>
      <xdr:spPr>
        <a:xfrm>
          <a:off x="1219200" y="7210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9525</xdr:rowOff>
    </xdr:from>
    <xdr:to>
      <xdr:col>8</xdr:col>
      <xdr:colOff>9525</xdr:colOff>
      <xdr:row>52</xdr:row>
      <xdr:rowOff>0</xdr:rowOff>
    </xdr:to>
    <xdr:sp>
      <xdr:nvSpPr>
        <xdr:cNvPr id="159" name="Line 465"/>
        <xdr:cNvSpPr>
          <a:spLocks/>
        </xdr:cNvSpPr>
      </xdr:nvSpPr>
      <xdr:spPr>
        <a:xfrm>
          <a:off x="4533900" y="73628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37</xdr:row>
      <xdr:rowOff>0</xdr:rowOff>
    </xdr:from>
    <xdr:to>
      <xdr:col>4</xdr:col>
      <xdr:colOff>600075</xdr:colOff>
      <xdr:row>52</xdr:row>
      <xdr:rowOff>9525</xdr:rowOff>
    </xdr:to>
    <xdr:sp>
      <xdr:nvSpPr>
        <xdr:cNvPr id="160" name="Line 466"/>
        <xdr:cNvSpPr>
          <a:spLocks/>
        </xdr:cNvSpPr>
      </xdr:nvSpPr>
      <xdr:spPr>
        <a:xfrm>
          <a:off x="2686050" y="735330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35</xdr:row>
      <xdr:rowOff>123825</xdr:rowOff>
    </xdr:from>
    <xdr:to>
      <xdr:col>9</xdr:col>
      <xdr:colOff>590550</xdr:colOff>
      <xdr:row>35</xdr:row>
      <xdr:rowOff>123825</xdr:rowOff>
    </xdr:to>
    <xdr:sp>
      <xdr:nvSpPr>
        <xdr:cNvPr id="161" name="Line 467"/>
        <xdr:cNvSpPr>
          <a:spLocks/>
        </xdr:cNvSpPr>
      </xdr:nvSpPr>
      <xdr:spPr>
        <a:xfrm>
          <a:off x="3867150" y="7124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35</xdr:row>
      <xdr:rowOff>57150</xdr:rowOff>
    </xdr:from>
    <xdr:to>
      <xdr:col>9</xdr:col>
      <xdr:colOff>590550</xdr:colOff>
      <xdr:row>35</xdr:row>
      <xdr:rowOff>171450</xdr:rowOff>
    </xdr:to>
    <xdr:sp>
      <xdr:nvSpPr>
        <xdr:cNvPr id="162" name="Line 468"/>
        <xdr:cNvSpPr>
          <a:spLocks/>
        </xdr:cNvSpPr>
      </xdr:nvSpPr>
      <xdr:spPr>
        <a:xfrm>
          <a:off x="5724525" y="7058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133350</xdr:rowOff>
    </xdr:from>
    <xdr:to>
      <xdr:col>6</xdr:col>
      <xdr:colOff>114300</xdr:colOff>
      <xdr:row>35</xdr:row>
      <xdr:rowOff>133350</xdr:rowOff>
    </xdr:to>
    <xdr:sp>
      <xdr:nvSpPr>
        <xdr:cNvPr id="163" name="Line 469"/>
        <xdr:cNvSpPr>
          <a:spLocks/>
        </xdr:cNvSpPr>
      </xdr:nvSpPr>
      <xdr:spPr>
        <a:xfrm flipH="1">
          <a:off x="1476375" y="71342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57150</xdr:rowOff>
    </xdr:from>
    <xdr:to>
      <xdr:col>3</xdr:col>
      <xdr:colOff>0</xdr:colOff>
      <xdr:row>35</xdr:row>
      <xdr:rowOff>180975</xdr:rowOff>
    </xdr:to>
    <xdr:sp>
      <xdr:nvSpPr>
        <xdr:cNvPr id="164" name="Line 470"/>
        <xdr:cNvSpPr>
          <a:spLocks/>
        </xdr:cNvSpPr>
      </xdr:nvSpPr>
      <xdr:spPr>
        <a:xfrm>
          <a:off x="1476375" y="7058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40</xdr:row>
      <xdr:rowOff>142875</xdr:rowOff>
    </xdr:from>
    <xdr:to>
      <xdr:col>7</xdr:col>
      <xdr:colOff>323850</xdr:colOff>
      <xdr:row>43</xdr:row>
      <xdr:rowOff>95250</xdr:rowOff>
    </xdr:to>
    <xdr:sp>
      <xdr:nvSpPr>
        <xdr:cNvPr id="165" name="Line 471"/>
        <xdr:cNvSpPr>
          <a:spLocks/>
        </xdr:cNvSpPr>
      </xdr:nvSpPr>
      <xdr:spPr>
        <a:xfrm flipV="1">
          <a:off x="3829050" y="7953375"/>
          <a:ext cx="409575" cy="4095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41</xdr:row>
      <xdr:rowOff>28575</xdr:rowOff>
    </xdr:from>
    <xdr:to>
      <xdr:col>6</xdr:col>
      <xdr:colOff>95250</xdr:colOff>
      <xdr:row>43</xdr:row>
      <xdr:rowOff>95250</xdr:rowOff>
    </xdr:to>
    <xdr:sp>
      <xdr:nvSpPr>
        <xdr:cNvPr id="166" name="Line 472"/>
        <xdr:cNvSpPr>
          <a:spLocks/>
        </xdr:cNvSpPr>
      </xdr:nvSpPr>
      <xdr:spPr>
        <a:xfrm flipH="1" flipV="1">
          <a:off x="3019425" y="7991475"/>
          <a:ext cx="381000" cy="3714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45</xdr:row>
      <xdr:rowOff>57150</xdr:rowOff>
    </xdr:from>
    <xdr:to>
      <xdr:col>6</xdr:col>
      <xdr:colOff>95250</xdr:colOff>
      <xdr:row>47</xdr:row>
      <xdr:rowOff>123825</xdr:rowOff>
    </xdr:to>
    <xdr:sp>
      <xdr:nvSpPr>
        <xdr:cNvPr id="167" name="Line 473"/>
        <xdr:cNvSpPr>
          <a:spLocks/>
        </xdr:cNvSpPr>
      </xdr:nvSpPr>
      <xdr:spPr>
        <a:xfrm flipH="1">
          <a:off x="3019425" y="8629650"/>
          <a:ext cx="381000" cy="3714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45</xdr:row>
      <xdr:rowOff>66675</xdr:rowOff>
    </xdr:from>
    <xdr:to>
      <xdr:col>7</xdr:col>
      <xdr:colOff>352425</xdr:colOff>
      <xdr:row>48</xdr:row>
      <xdr:rowOff>19050</xdr:rowOff>
    </xdr:to>
    <xdr:sp>
      <xdr:nvSpPr>
        <xdr:cNvPr id="168" name="Line 474"/>
        <xdr:cNvSpPr>
          <a:spLocks/>
        </xdr:cNvSpPr>
      </xdr:nvSpPr>
      <xdr:spPr>
        <a:xfrm>
          <a:off x="3800475" y="8639175"/>
          <a:ext cx="466725" cy="4095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45</xdr:row>
      <xdr:rowOff>76200</xdr:rowOff>
    </xdr:from>
    <xdr:to>
      <xdr:col>6</xdr:col>
      <xdr:colOff>295275</xdr:colOff>
      <xdr:row>48</xdr:row>
      <xdr:rowOff>9525</xdr:rowOff>
    </xdr:to>
    <xdr:sp>
      <xdr:nvSpPr>
        <xdr:cNvPr id="169" name="Line 475"/>
        <xdr:cNvSpPr>
          <a:spLocks/>
        </xdr:cNvSpPr>
      </xdr:nvSpPr>
      <xdr:spPr>
        <a:xfrm>
          <a:off x="3600450" y="8648700"/>
          <a:ext cx="0" cy="390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104775</xdr:rowOff>
    </xdr:from>
    <xdr:to>
      <xdr:col>6</xdr:col>
      <xdr:colOff>314325</xdr:colOff>
      <xdr:row>43</xdr:row>
      <xdr:rowOff>114300</xdr:rowOff>
    </xdr:to>
    <xdr:sp>
      <xdr:nvSpPr>
        <xdr:cNvPr id="170" name="Line 476"/>
        <xdr:cNvSpPr>
          <a:spLocks/>
        </xdr:cNvSpPr>
      </xdr:nvSpPr>
      <xdr:spPr>
        <a:xfrm flipV="1">
          <a:off x="3619500" y="7915275"/>
          <a:ext cx="0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247650</xdr:colOff>
      <xdr:row>14</xdr:row>
      <xdr:rowOff>0</xdr:rowOff>
    </xdr:from>
    <xdr:to>
      <xdr:col>27</xdr:col>
      <xdr:colOff>295275</xdr:colOff>
      <xdr:row>14</xdr:row>
      <xdr:rowOff>0</xdr:rowOff>
    </xdr:to>
    <xdr:sp>
      <xdr:nvSpPr>
        <xdr:cNvPr id="1" name="AutoShape 39"/>
        <xdr:cNvSpPr>
          <a:spLocks/>
        </xdr:cNvSpPr>
      </xdr:nvSpPr>
      <xdr:spPr>
        <a:xfrm>
          <a:off x="9163050" y="2533650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0</xdr:rowOff>
    </xdr:from>
    <xdr:to>
      <xdr:col>6</xdr:col>
      <xdr:colOff>0</xdr:colOff>
      <xdr:row>40</xdr:row>
      <xdr:rowOff>152400</xdr:rowOff>
    </xdr:to>
    <xdr:grpSp>
      <xdr:nvGrpSpPr>
        <xdr:cNvPr id="2" name="Group 94"/>
        <xdr:cNvGrpSpPr>
          <a:grpSpLocks/>
        </xdr:cNvGrpSpPr>
      </xdr:nvGrpSpPr>
      <xdr:grpSpPr>
        <a:xfrm>
          <a:off x="2524125" y="7058025"/>
          <a:ext cx="114300" cy="333375"/>
          <a:chOff x="129" y="668"/>
          <a:chExt cx="12" cy="35"/>
        </a:xfrm>
        <a:solidFill>
          <a:srgbClr val="FFFFFF"/>
        </a:solidFill>
      </xdr:grpSpPr>
      <xdr:sp>
        <xdr:nvSpPr>
          <xdr:cNvPr id="3" name="Line 90"/>
          <xdr:cNvSpPr>
            <a:spLocks/>
          </xdr:cNvSpPr>
        </xdr:nvSpPr>
        <xdr:spPr>
          <a:xfrm flipH="1">
            <a:off x="137" y="668"/>
            <a:ext cx="4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1"/>
          <xdr:cNvSpPr>
            <a:spLocks/>
          </xdr:cNvSpPr>
        </xdr:nvSpPr>
        <xdr:spPr>
          <a:xfrm>
            <a:off x="134" y="690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93"/>
          <xdr:cNvSpPr>
            <a:spLocks/>
          </xdr:cNvSpPr>
        </xdr:nvSpPr>
        <xdr:spPr>
          <a:xfrm flipH="1">
            <a:off x="129" y="690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50</xdr:row>
      <xdr:rowOff>19050</xdr:rowOff>
    </xdr:from>
    <xdr:to>
      <xdr:col>27</xdr:col>
      <xdr:colOff>200025</xdr:colOff>
      <xdr:row>51</xdr:row>
      <xdr:rowOff>171450</xdr:rowOff>
    </xdr:to>
    <xdr:grpSp>
      <xdr:nvGrpSpPr>
        <xdr:cNvPr id="6" name="Group 95"/>
        <xdr:cNvGrpSpPr>
          <a:grpSpLocks/>
        </xdr:cNvGrpSpPr>
      </xdr:nvGrpSpPr>
      <xdr:grpSpPr>
        <a:xfrm>
          <a:off x="9258300" y="9067800"/>
          <a:ext cx="114300" cy="333375"/>
          <a:chOff x="129" y="668"/>
          <a:chExt cx="12" cy="35"/>
        </a:xfrm>
        <a:solidFill>
          <a:srgbClr val="FFFFFF"/>
        </a:solidFill>
      </xdr:grpSpPr>
      <xdr:sp>
        <xdr:nvSpPr>
          <xdr:cNvPr id="7" name="Line 96"/>
          <xdr:cNvSpPr>
            <a:spLocks/>
          </xdr:cNvSpPr>
        </xdr:nvSpPr>
        <xdr:spPr>
          <a:xfrm flipH="1">
            <a:off x="137" y="668"/>
            <a:ext cx="4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7"/>
          <xdr:cNvSpPr>
            <a:spLocks/>
          </xdr:cNvSpPr>
        </xdr:nvSpPr>
        <xdr:spPr>
          <a:xfrm>
            <a:off x="134" y="690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8"/>
          <xdr:cNvSpPr>
            <a:spLocks/>
          </xdr:cNvSpPr>
        </xdr:nvSpPr>
        <xdr:spPr>
          <a:xfrm flipH="1">
            <a:off x="129" y="690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39</xdr:row>
      <xdr:rowOff>9525</xdr:rowOff>
    </xdr:from>
    <xdr:to>
      <xdr:col>8</xdr:col>
      <xdr:colOff>9525</xdr:colOff>
      <xdr:row>40</xdr:row>
      <xdr:rowOff>161925</xdr:rowOff>
    </xdr:to>
    <xdr:grpSp>
      <xdr:nvGrpSpPr>
        <xdr:cNvPr id="10" name="Group 103"/>
        <xdr:cNvGrpSpPr>
          <a:grpSpLocks/>
        </xdr:cNvGrpSpPr>
      </xdr:nvGrpSpPr>
      <xdr:grpSpPr>
        <a:xfrm>
          <a:off x="3095625" y="7067550"/>
          <a:ext cx="114300" cy="333375"/>
          <a:chOff x="129" y="668"/>
          <a:chExt cx="12" cy="35"/>
        </a:xfrm>
        <a:solidFill>
          <a:srgbClr val="FFFFFF"/>
        </a:solidFill>
      </xdr:grpSpPr>
      <xdr:sp>
        <xdr:nvSpPr>
          <xdr:cNvPr id="11" name="Line 104"/>
          <xdr:cNvSpPr>
            <a:spLocks/>
          </xdr:cNvSpPr>
        </xdr:nvSpPr>
        <xdr:spPr>
          <a:xfrm flipH="1">
            <a:off x="137" y="668"/>
            <a:ext cx="4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5"/>
          <xdr:cNvSpPr>
            <a:spLocks/>
          </xdr:cNvSpPr>
        </xdr:nvSpPr>
        <xdr:spPr>
          <a:xfrm>
            <a:off x="134" y="690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6"/>
          <xdr:cNvSpPr>
            <a:spLocks/>
          </xdr:cNvSpPr>
        </xdr:nvSpPr>
        <xdr:spPr>
          <a:xfrm flipH="1">
            <a:off x="129" y="690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56</xdr:row>
      <xdr:rowOff>19050</xdr:rowOff>
    </xdr:from>
    <xdr:to>
      <xdr:col>28</xdr:col>
      <xdr:colOff>190500</xdr:colOff>
      <xdr:row>57</xdr:row>
      <xdr:rowOff>161925</xdr:rowOff>
    </xdr:to>
    <xdr:sp>
      <xdr:nvSpPr>
        <xdr:cNvPr id="14" name="AutoShape 108"/>
        <xdr:cNvSpPr>
          <a:spLocks/>
        </xdr:cNvSpPr>
      </xdr:nvSpPr>
      <xdr:spPr>
        <a:xfrm>
          <a:off x="8743950" y="10153650"/>
          <a:ext cx="9144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19050</xdr:rowOff>
    </xdr:from>
    <xdr:to>
      <xdr:col>8</xdr:col>
      <xdr:colOff>371475</xdr:colOff>
      <xdr:row>48</xdr:row>
      <xdr:rowOff>161925</xdr:rowOff>
    </xdr:to>
    <xdr:sp>
      <xdr:nvSpPr>
        <xdr:cNvPr id="15" name="AutoShape 109"/>
        <xdr:cNvSpPr>
          <a:spLocks/>
        </xdr:cNvSpPr>
      </xdr:nvSpPr>
      <xdr:spPr>
        <a:xfrm>
          <a:off x="2305050" y="8524875"/>
          <a:ext cx="12668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47</xdr:row>
      <xdr:rowOff>19050</xdr:rowOff>
    </xdr:from>
    <xdr:to>
      <xdr:col>15</xdr:col>
      <xdr:colOff>19050</xdr:colOff>
      <xdr:row>48</xdr:row>
      <xdr:rowOff>161925</xdr:rowOff>
    </xdr:to>
    <xdr:sp>
      <xdr:nvSpPr>
        <xdr:cNvPr id="16" name="AutoShape 110"/>
        <xdr:cNvSpPr>
          <a:spLocks/>
        </xdr:cNvSpPr>
      </xdr:nvSpPr>
      <xdr:spPr>
        <a:xfrm>
          <a:off x="4314825" y="8524875"/>
          <a:ext cx="9334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48</xdr:row>
      <xdr:rowOff>0</xdr:rowOff>
    </xdr:from>
    <xdr:to>
      <xdr:col>6</xdr:col>
      <xdr:colOff>285750</xdr:colOff>
      <xdr:row>48</xdr:row>
      <xdr:rowOff>0</xdr:rowOff>
    </xdr:to>
    <xdr:sp>
      <xdr:nvSpPr>
        <xdr:cNvPr id="17" name="Line 111"/>
        <xdr:cNvSpPr>
          <a:spLocks/>
        </xdr:cNvSpPr>
      </xdr:nvSpPr>
      <xdr:spPr>
        <a:xfrm>
          <a:off x="2771775" y="868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48</xdr:row>
      <xdr:rowOff>0</xdr:rowOff>
    </xdr:from>
    <xdr:to>
      <xdr:col>5</xdr:col>
      <xdr:colOff>276225</xdr:colOff>
      <xdr:row>48</xdr:row>
      <xdr:rowOff>0</xdr:rowOff>
    </xdr:to>
    <xdr:sp>
      <xdr:nvSpPr>
        <xdr:cNvPr id="18" name="Line 112"/>
        <xdr:cNvSpPr>
          <a:spLocks/>
        </xdr:cNvSpPr>
      </xdr:nvSpPr>
      <xdr:spPr>
        <a:xfrm>
          <a:off x="2381250" y="8686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</xdr:row>
      <xdr:rowOff>0</xdr:rowOff>
    </xdr:from>
    <xdr:to>
      <xdr:col>6</xdr:col>
      <xdr:colOff>76200</xdr:colOff>
      <xdr:row>48</xdr:row>
      <xdr:rowOff>0</xdr:rowOff>
    </xdr:to>
    <xdr:sp>
      <xdr:nvSpPr>
        <xdr:cNvPr id="19" name="Line 115"/>
        <xdr:cNvSpPr>
          <a:spLocks/>
        </xdr:cNvSpPr>
      </xdr:nvSpPr>
      <xdr:spPr>
        <a:xfrm>
          <a:off x="2647950" y="8686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51</xdr:row>
      <xdr:rowOff>47625</xdr:rowOff>
    </xdr:from>
    <xdr:to>
      <xdr:col>13</xdr:col>
      <xdr:colOff>0</xdr:colOff>
      <xdr:row>52</xdr:row>
      <xdr:rowOff>152400</xdr:rowOff>
    </xdr:to>
    <xdr:sp>
      <xdr:nvSpPr>
        <xdr:cNvPr id="20" name="AutoShape 116"/>
        <xdr:cNvSpPr>
          <a:spLocks/>
        </xdr:cNvSpPr>
      </xdr:nvSpPr>
      <xdr:spPr>
        <a:xfrm>
          <a:off x="3171825" y="9277350"/>
          <a:ext cx="15144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61</xdr:row>
      <xdr:rowOff>28575</xdr:rowOff>
    </xdr:from>
    <xdr:to>
      <xdr:col>6</xdr:col>
      <xdr:colOff>142875</xdr:colOff>
      <xdr:row>61</xdr:row>
      <xdr:rowOff>171450</xdr:rowOff>
    </xdr:to>
    <xdr:sp>
      <xdr:nvSpPr>
        <xdr:cNvPr id="21" name="AutoShape 117"/>
        <xdr:cNvSpPr>
          <a:spLocks/>
        </xdr:cNvSpPr>
      </xdr:nvSpPr>
      <xdr:spPr>
        <a:xfrm>
          <a:off x="2038350" y="11068050"/>
          <a:ext cx="74295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28575</xdr:rowOff>
    </xdr:from>
    <xdr:to>
      <xdr:col>17</xdr:col>
      <xdr:colOff>9525</xdr:colOff>
      <xdr:row>61</xdr:row>
      <xdr:rowOff>161925</xdr:rowOff>
    </xdr:to>
    <xdr:sp>
      <xdr:nvSpPr>
        <xdr:cNvPr id="22" name="AutoShape 118"/>
        <xdr:cNvSpPr>
          <a:spLocks/>
        </xdr:cNvSpPr>
      </xdr:nvSpPr>
      <xdr:spPr>
        <a:xfrm>
          <a:off x="3752850" y="11068050"/>
          <a:ext cx="2009775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67</xdr:row>
      <xdr:rowOff>38100</xdr:rowOff>
    </xdr:from>
    <xdr:to>
      <xdr:col>8</xdr:col>
      <xdr:colOff>371475</xdr:colOff>
      <xdr:row>69</xdr:row>
      <xdr:rowOff>0</xdr:rowOff>
    </xdr:to>
    <xdr:sp>
      <xdr:nvSpPr>
        <xdr:cNvPr id="23" name="AutoShape 119"/>
        <xdr:cNvSpPr>
          <a:spLocks/>
        </xdr:cNvSpPr>
      </xdr:nvSpPr>
      <xdr:spPr>
        <a:xfrm>
          <a:off x="2628900" y="12163425"/>
          <a:ext cx="9429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98</xdr:row>
      <xdr:rowOff>19050</xdr:rowOff>
    </xdr:from>
    <xdr:to>
      <xdr:col>7</xdr:col>
      <xdr:colOff>57150</xdr:colOff>
      <xdr:row>99</xdr:row>
      <xdr:rowOff>161925</xdr:rowOff>
    </xdr:to>
    <xdr:sp>
      <xdr:nvSpPr>
        <xdr:cNvPr id="24" name="AutoShape 120"/>
        <xdr:cNvSpPr>
          <a:spLocks/>
        </xdr:cNvSpPr>
      </xdr:nvSpPr>
      <xdr:spPr>
        <a:xfrm>
          <a:off x="2581275" y="17754600"/>
          <a:ext cx="4953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98</xdr:row>
      <xdr:rowOff>19050</xdr:rowOff>
    </xdr:from>
    <xdr:to>
      <xdr:col>14</xdr:col>
      <xdr:colOff>371475</xdr:colOff>
      <xdr:row>99</xdr:row>
      <xdr:rowOff>161925</xdr:rowOff>
    </xdr:to>
    <xdr:sp>
      <xdr:nvSpPr>
        <xdr:cNvPr id="25" name="AutoShape 121"/>
        <xdr:cNvSpPr>
          <a:spLocks/>
        </xdr:cNvSpPr>
      </xdr:nvSpPr>
      <xdr:spPr>
        <a:xfrm>
          <a:off x="4267200" y="17754600"/>
          <a:ext cx="9525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112</xdr:row>
      <xdr:rowOff>0</xdr:rowOff>
    </xdr:from>
    <xdr:to>
      <xdr:col>6</xdr:col>
      <xdr:colOff>9525</xdr:colOff>
      <xdr:row>113</xdr:row>
      <xdr:rowOff>152400</xdr:rowOff>
    </xdr:to>
    <xdr:grpSp>
      <xdr:nvGrpSpPr>
        <xdr:cNvPr id="26" name="Group 122"/>
        <xdr:cNvGrpSpPr>
          <a:grpSpLocks/>
        </xdr:cNvGrpSpPr>
      </xdr:nvGrpSpPr>
      <xdr:grpSpPr>
        <a:xfrm>
          <a:off x="2533650" y="20269200"/>
          <a:ext cx="114300" cy="333375"/>
          <a:chOff x="129" y="668"/>
          <a:chExt cx="12" cy="35"/>
        </a:xfrm>
        <a:solidFill>
          <a:srgbClr val="FFFFFF"/>
        </a:solidFill>
      </xdr:grpSpPr>
      <xdr:sp>
        <xdr:nvSpPr>
          <xdr:cNvPr id="27" name="Line 123"/>
          <xdr:cNvSpPr>
            <a:spLocks/>
          </xdr:cNvSpPr>
        </xdr:nvSpPr>
        <xdr:spPr>
          <a:xfrm flipH="1">
            <a:off x="137" y="668"/>
            <a:ext cx="4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24"/>
          <xdr:cNvSpPr>
            <a:spLocks/>
          </xdr:cNvSpPr>
        </xdr:nvSpPr>
        <xdr:spPr>
          <a:xfrm>
            <a:off x="134" y="690"/>
            <a:ext cx="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25"/>
          <xdr:cNvSpPr>
            <a:spLocks/>
          </xdr:cNvSpPr>
        </xdr:nvSpPr>
        <xdr:spPr>
          <a:xfrm flipH="1">
            <a:off x="129" y="690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115</xdr:row>
      <xdr:rowOff>19050</xdr:rowOff>
    </xdr:from>
    <xdr:to>
      <xdr:col>10</xdr:col>
      <xdr:colOff>9525</xdr:colOff>
      <xdr:row>115</xdr:row>
      <xdr:rowOff>19050</xdr:rowOff>
    </xdr:to>
    <xdr:sp>
      <xdr:nvSpPr>
        <xdr:cNvPr id="30" name="Line 126"/>
        <xdr:cNvSpPr>
          <a:spLocks/>
        </xdr:cNvSpPr>
      </xdr:nvSpPr>
      <xdr:spPr>
        <a:xfrm>
          <a:off x="3181350" y="20831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76200</xdr:rowOff>
    </xdr:from>
    <xdr:to>
      <xdr:col>8</xdr:col>
      <xdr:colOff>371475</xdr:colOff>
      <xdr:row>18</xdr:row>
      <xdr:rowOff>76200</xdr:rowOff>
    </xdr:to>
    <xdr:sp>
      <xdr:nvSpPr>
        <xdr:cNvPr id="5" name="Line 9"/>
        <xdr:cNvSpPr>
          <a:spLocks/>
        </xdr:cNvSpPr>
      </xdr:nvSpPr>
      <xdr:spPr>
        <a:xfrm>
          <a:off x="52482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104775</xdr:rowOff>
    </xdr:from>
    <xdr:to>
      <xdr:col>8</xdr:col>
      <xdr:colOff>466725</xdr:colOff>
      <xdr:row>17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1323975" y="2857500"/>
          <a:ext cx="401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85725</xdr:rowOff>
    </xdr:from>
    <xdr:to>
      <xdr:col>6</xdr:col>
      <xdr:colOff>371475</xdr:colOff>
      <xdr:row>16</xdr:row>
      <xdr:rowOff>161925</xdr:rowOff>
    </xdr:to>
    <xdr:sp>
      <xdr:nvSpPr>
        <xdr:cNvPr id="7" name="Arc 11"/>
        <xdr:cNvSpPr>
          <a:spLocks/>
        </xdr:cNvSpPr>
      </xdr:nvSpPr>
      <xdr:spPr>
        <a:xfrm>
          <a:off x="3962400" y="2676525"/>
          <a:ext cx="66675" cy="76200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2</xdr:col>
      <xdr:colOff>123825</xdr:colOff>
      <xdr:row>17</xdr:row>
      <xdr:rowOff>104775</xdr:rowOff>
    </xdr:to>
    <xdr:sp>
      <xdr:nvSpPr>
        <xdr:cNvPr id="8" name="Arc 12"/>
        <xdr:cNvSpPr>
          <a:spLocks/>
        </xdr:cNvSpPr>
      </xdr:nvSpPr>
      <xdr:spPr>
        <a:xfrm rot="10800000">
          <a:off x="1276350" y="2752725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17</xdr:row>
      <xdr:rowOff>0</xdr:rowOff>
    </xdr:from>
    <xdr:to>
      <xdr:col>8</xdr:col>
      <xdr:colOff>504825</xdr:colOff>
      <xdr:row>17</xdr:row>
      <xdr:rowOff>104775</xdr:rowOff>
    </xdr:to>
    <xdr:sp>
      <xdr:nvSpPr>
        <xdr:cNvPr id="9" name="Arc 13"/>
        <xdr:cNvSpPr>
          <a:spLocks/>
        </xdr:cNvSpPr>
      </xdr:nvSpPr>
      <xdr:spPr>
        <a:xfrm>
          <a:off x="5314950" y="2752725"/>
          <a:ext cx="66675" cy="104775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76200</xdr:rowOff>
    </xdr:from>
    <xdr:to>
      <xdr:col>5</xdr:col>
      <xdr:colOff>76200</xdr:colOff>
      <xdr:row>16</xdr:row>
      <xdr:rowOff>161925</xdr:rowOff>
    </xdr:to>
    <xdr:sp>
      <xdr:nvSpPr>
        <xdr:cNvPr id="10" name="Line 14"/>
        <xdr:cNvSpPr>
          <a:spLocks/>
        </xdr:cNvSpPr>
      </xdr:nvSpPr>
      <xdr:spPr>
        <a:xfrm>
          <a:off x="3124200" y="2019300"/>
          <a:ext cx="0" cy="7334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57150</xdr:rowOff>
    </xdr:from>
    <xdr:to>
      <xdr:col>5</xdr:col>
      <xdr:colOff>533400</xdr:colOff>
      <xdr:row>16</xdr:row>
      <xdr:rowOff>161925</xdr:rowOff>
    </xdr:to>
    <xdr:sp>
      <xdr:nvSpPr>
        <xdr:cNvPr id="11" name="Line 15"/>
        <xdr:cNvSpPr>
          <a:spLocks/>
        </xdr:cNvSpPr>
      </xdr:nvSpPr>
      <xdr:spPr>
        <a:xfrm>
          <a:off x="3581400" y="2000250"/>
          <a:ext cx="0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17</xdr:row>
      <xdr:rowOff>9525</xdr:rowOff>
    </xdr:from>
    <xdr:to>
      <xdr:col>8</xdr:col>
      <xdr:colOff>485775</xdr:colOff>
      <xdr:row>17</xdr:row>
      <xdr:rowOff>85725</xdr:rowOff>
    </xdr:to>
    <xdr:sp>
      <xdr:nvSpPr>
        <xdr:cNvPr id="12" name="Oval 16"/>
        <xdr:cNvSpPr>
          <a:spLocks/>
        </xdr:cNvSpPr>
      </xdr:nvSpPr>
      <xdr:spPr>
        <a:xfrm>
          <a:off x="5295900" y="27622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19050</xdr:rowOff>
    </xdr:from>
    <xdr:to>
      <xdr:col>8</xdr:col>
      <xdr:colOff>133350</xdr:colOff>
      <xdr:row>17</xdr:row>
      <xdr:rowOff>95250</xdr:rowOff>
    </xdr:to>
    <xdr:sp>
      <xdr:nvSpPr>
        <xdr:cNvPr id="13" name="Oval 17"/>
        <xdr:cNvSpPr>
          <a:spLocks/>
        </xdr:cNvSpPr>
      </xdr:nvSpPr>
      <xdr:spPr>
        <a:xfrm>
          <a:off x="4943475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17</xdr:row>
      <xdr:rowOff>19050</xdr:rowOff>
    </xdr:from>
    <xdr:to>
      <xdr:col>7</xdr:col>
      <xdr:colOff>381000</xdr:colOff>
      <xdr:row>17</xdr:row>
      <xdr:rowOff>95250</xdr:rowOff>
    </xdr:to>
    <xdr:sp>
      <xdr:nvSpPr>
        <xdr:cNvPr id="14" name="Oval 18"/>
        <xdr:cNvSpPr>
          <a:spLocks/>
        </xdr:cNvSpPr>
      </xdr:nvSpPr>
      <xdr:spPr>
        <a:xfrm>
          <a:off x="4581525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17</xdr:row>
      <xdr:rowOff>19050</xdr:rowOff>
    </xdr:from>
    <xdr:to>
      <xdr:col>7</xdr:col>
      <xdr:colOff>38100</xdr:colOff>
      <xdr:row>17</xdr:row>
      <xdr:rowOff>95250</xdr:rowOff>
    </xdr:to>
    <xdr:sp>
      <xdr:nvSpPr>
        <xdr:cNvPr id="15" name="Oval 19"/>
        <xdr:cNvSpPr>
          <a:spLocks/>
        </xdr:cNvSpPr>
      </xdr:nvSpPr>
      <xdr:spPr>
        <a:xfrm>
          <a:off x="4238625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19050</xdr:rowOff>
    </xdr:from>
    <xdr:to>
      <xdr:col>4</xdr:col>
      <xdr:colOff>371475</xdr:colOff>
      <xdr:row>17</xdr:row>
      <xdr:rowOff>95250</xdr:rowOff>
    </xdr:to>
    <xdr:sp>
      <xdr:nvSpPr>
        <xdr:cNvPr id="16" name="Oval 20"/>
        <xdr:cNvSpPr>
          <a:spLocks/>
        </xdr:cNvSpPr>
      </xdr:nvSpPr>
      <xdr:spPr>
        <a:xfrm>
          <a:off x="2743200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19050</xdr:rowOff>
    </xdr:from>
    <xdr:to>
      <xdr:col>5</xdr:col>
      <xdr:colOff>47625</xdr:colOff>
      <xdr:row>17</xdr:row>
      <xdr:rowOff>95250</xdr:rowOff>
    </xdr:to>
    <xdr:sp>
      <xdr:nvSpPr>
        <xdr:cNvPr id="17" name="Oval 21"/>
        <xdr:cNvSpPr>
          <a:spLocks/>
        </xdr:cNvSpPr>
      </xdr:nvSpPr>
      <xdr:spPr>
        <a:xfrm>
          <a:off x="3028950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28575</xdr:rowOff>
    </xdr:from>
    <xdr:to>
      <xdr:col>5</xdr:col>
      <xdr:colOff>352425</xdr:colOff>
      <xdr:row>17</xdr:row>
      <xdr:rowOff>104775</xdr:rowOff>
    </xdr:to>
    <xdr:sp>
      <xdr:nvSpPr>
        <xdr:cNvPr id="18" name="Oval 22"/>
        <xdr:cNvSpPr>
          <a:spLocks/>
        </xdr:cNvSpPr>
      </xdr:nvSpPr>
      <xdr:spPr>
        <a:xfrm>
          <a:off x="3333750" y="278130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17</xdr:row>
      <xdr:rowOff>38100</xdr:rowOff>
    </xdr:from>
    <xdr:to>
      <xdr:col>6</xdr:col>
      <xdr:colOff>28575</xdr:colOff>
      <xdr:row>17</xdr:row>
      <xdr:rowOff>114300</xdr:rowOff>
    </xdr:to>
    <xdr:sp>
      <xdr:nvSpPr>
        <xdr:cNvPr id="19" name="Oval 23"/>
        <xdr:cNvSpPr>
          <a:spLocks/>
        </xdr:cNvSpPr>
      </xdr:nvSpPr>
      <xdr:spPr>
        <a:xfrm>
          <a:off x="3619500" y="279082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17</xdr:row>
      <xdr:rowOff>19050</xdr:rowOff>
    </xdr:from>
    <xdr:to>
      <xdr:col>6</xdr:col>
      <xdr:colOff>295275</xdr:colOff>
      <xdr:row>17</xdr:row>
      <xdr:rowOff>95250</xdr:rowOff>
    </xdr:to>
    <xdr:sp>
      <xdr:nvSpPr>
        <xdr:cNvPr id="20" name="Oval 24"/>
        <xdr:cNvSpPr>
          <a:spLocks/>
        </xdr:cNvSpPr>
      </xdr:nvSpPr>
      <xdr:spPr>
        <a:xfrm>
          <a:off x="3886200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19050</xdr:rowOff>
    </xdr:from>
    <xdr:to>
      <xdr:col>2</xdr:col>
      <xdr:colOff>142875</xdr:colOff>
      <xdr:row>17</xdr:row>
      <xdr:rowOff>95250</xdr:rowOff>
    </xdr:to>
    <xdr:sp>
      <xdr:nvSpPr>
        <xdr:cNvPr id="21" name="Oval 25"/>
        <xdr:cNvSpPr>
          <a:spLocks/>
        </xdr:cNvSpPr>
      </xdr:nvSpPr>
      <xdr:spPr>
        <a:xfrm>
          <a:off x="1295400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17</xdr:row>
      <xdr:rowOff>9525</xdr:rowOff>
    </xdr:from>
    <xdr:to>
      <xdr:col>2</xdr:col>
      <xdr:colOff>581025</xdr:colOff>
      <xdr:row>17</xdr:row>
      <xdr:rowOff>85725</xdr:rowOff>
    </xdr:to>
    <xdr:sp>
      <xdr:nvSpPr>
        <xdr:cNvPr id="22" name="Oval 26"/>
        <xdr:cNvSpPr>
          <a:spLocks/>
        </xdr:cNvSpPr>
      </xdr:nvSpPr>
      <xdr:spPr>
        <a:xfrm>
          <a:off x="1733550" y="2762250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19050</xdr:rowOff>
    </xdr:from>
    <xdr:to>
      <xdr:col>4</xdr:col>
      <xdr:colOff>57150</xdr:colOff>
      <xdr:row>17</xdr:row>
      <xdr:rowOff>95250</xdr:rowOff>
    </xdr:to>
    <xdr:sp>
      <xdr:nvSpPr>
        <xdr:cNvPr id="23" name="Oval 27"/>
        <xdr:cNvSpPr>
          <a:spLocks/>
        </xdr:cNvSpPr>
      </xdr:nvSpPr>
      <xdr:spPr>
        <a:xfrm>
          <a:off x="2428875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19050</xdr:rowOff>
    </xdr:from>
    <xdr:to>
      <xdr:col>3</xdr:col>
      <xdr:colOff>381000</xdr:colOff>
      <xdr:row>17</xdr:row>
      <xdr:rowOff>95250</xdr:rowOff>
    </xdr:to>
    <xdr:sp>
      <xdr:nvSpPr>
        <xdr:cNvPr id="24" name="Oval 28"/>
        <xdr:cNvSpPr>
          <a:spLocks/>
        </xdr:cNvSpPr>
      </xdr:nvSpPr>
      <xdr:spPr>
        <a:xfrm>
          <a:off x="2143125" y="2771775"/>
          <a:ext cx="6667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161925</xdr:rowOff>
    </xdr:from>
    <xdr:to>
      <xdr:col>6</xdr:col>
      <xdr:colOff>352425</xdr:colOff>
      <xdr:row>16</xdr:row>
      <xdr:rowOff>161925</xdr:rowOff>
    </xdr:to>
    <xdr:sp>
      <xdr:nvSpPr>
        <xdr:cNvPr id="25" name="Line 29"/>
        <xdr:cNvSpPr>
          <a:spLocks/>
        </xdr:cNvSpPr>
      </xdr:nvSpPr>
      <xdr:spPr>
        <a:xfrm>
          <a:off x="2590800" y="2752725"/>
          <a:ext cx="14192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190500</xdr:colOff>
      <xdr:row>16</xdr:row>
      <xdr:rowOff>161925</xdr:rowOff>
    </xdr:to>
    <xdr:sp>
      <xdr:nvSpPr>
        <xdr:cNvPr id="26" name="Arc 30"/>
        <xdr:cNvSpPr>
          <a:spLocks/>
        </xdr:cNvSpPr>
      </xdr:nvSpPr>
      <xdr:spPr>
        <a:xfrm rot="10800000">
          <a:off x="2562225" y="2676525"/>
          <a:ext cx="66675" cy="76200"/>
        </a:xfrm>
        <a:prstGeom prst="arc">
          <a:avLst>
            <a:gd name="adj1" fmla="val 27417620"/>
            <a:gd name="adj2" fmla="val -49074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9525</xdr:rowOff>
    </xdr:from>
    <xdr:to>
      <xdr:col>5</xdr:col>
      <xdr:colOff>0</xdr:colOff>
      <xdr:row>17</xdr:row>
      <xdr:rowOff>161925</xdr:rowOff>
    </xdr:to>
    <xdr:sp>
      <xdr:nvSpPr>
        <xdr:cNvPr id="27" name="Line 31"/>
        <xdr:cNvSpPr>
          <a:spLocks/>
        </xdr:cNvSpPr>
      </xdr:nvSpPr>
      <xdr:spPr>
        <a:xfrm flipH="1">
          <a:off x="2133600" y="2438400"/>
          <a:ext cx="9144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9525</xdr:rowOff>
    </xdr:from>
    <xdr:to>
      <xdr:col>7</xdr:col>
      <xdr:colOff>314325</xdr:colOff>
      <xdr:row>18</xdr:row>
      <xdr:rowOff>9525</xdr:rowOff>
    </xdr:to>
    <xdr:sp>
      <xdr:nvSpPr>
        <xdr:cNvPr id="28" name="Line 32"/>
        <xdr:cNvSpPr>
          <a:spLocks/>
        </xdr:cNvSpPr>
      </xdr:nvSpPr>
      <xdr:spPr>
        <a:xfrm>
          <a:off x="3676650" y="2438400"/>
          <a:ext cx="904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161925</xdr:rowOff>
    </xdr:from>
    <xdr:to>
      <xdr:col>5</xdr:col>
      <xdr:colOff>514350</xdr:colOff>
      <xdr:row>15</xdr:row>
      <xdr:rowOff>161925</xdr:rowOff>
    </xdr:to>
    <xdr:sp>
      <xdr:nvSpPr>
        <xdr:cNvPr id="29" name="Line 33"/>
        <xdr:cNvSpPr>
          <a:spLocks/>
        </xdr:cNvSpPr>
      </xdr:nvSpPr>
      <xdr:spPr>
        <a:xfrm>
          <a:off x="3133725" y="2590800"/>
          <a:ext cx="428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0</xdr:rowOff>
    </xdr:from>
    <xdr:to>
      <xdr:col>5</xdr:col>
      <xdr:colOff>523875</xdr:colOff>
      <xdr:row>15</xdr:row>
      <xdr:rowOff>0</xdr:rowOff>
    </xdr:to>
    <xdr:sp>
      <xdr:nvSpPr>
        <xdr:cNvPr id="30" name="Line 34"/>
        <xdr:cNvSpPr>
          <a:spLocks/>
        </xdr:cNvSpPr>
      </xdr:nvSpPr>
      <xdr:spPr>
        <a:xfrm>
          <a:off x="3124200" y="2428875"/>
          <a:ext cx="447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9525</xdr:rowOff>
    </xdr:from>
    <xdr:to>
      <xdr:col>5</xdr:col>
      <xdr:colOff>523875</xdr:colOff>
      <xdr:row>14</xdr:row>
      <xdr:rowOff>9525</xdr:rowOff>
    </xdr:to>
    <xdr:sp>
      <xdr:nvSpPr>
        <xdr:cNvPr id="31" name="Line 35"/>
        <xdr:cNvSpPr>
          <a:spLocks/>
        </xdr:cNvSpPr>
      </xdr:nvSpPr>
      <xdr:spPr>
        <a:xfrm>
          <a:off x="3133725" y="2276475"/>
          <a:ext cx="438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9525</xdr:rowOff>
    </xdr:from>
    <xdr:to>
      <xdr:col>5</xdr:col>
      <xdr:colOff>533400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>
          <a:off x="3114675" y="2114550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17</xdr:row>
      <xdr:rowOff>9525</xdr:rowOff>
    </xdr:from>
    <xdr:to>
      <xdr:col>1</xdr:col>
      <xdr:colOff>342900</xdr:colOff>
      <xdr:row>18</xdr:row>
      <xdr:rowOff>0</xdr:rowOff>
    </xdr:to>
    <xdr:sp>
      <xdr:nvSpPr>
        <xdr:cNvPr id="33" name="Line 37"/>
        <xdr:cNvSpPr>
          <a:spLocks/>
        </xdr:cNvSpPr>
      </xdr:nvSpPr>
      <xdr:spPr>
        <a:xfrm>
          <a:off x="952500" y="2762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14</xdr:row>
      <xdr:rowOff>161925</xdr:rowOff>
    </xdr:from>
    <xdr:to>
      <xdr:col>1</xdr:col>
      <xdr:colOff>352425</xdr:colOff>
      <xdr:row>15</xdr:row>
      <xdr:rowOff>161925</xdr:rowOff>
    </xdr:to>
    <xdr:sp>
      <xdr:nvSpPr>
        <xdr:cNvPr id="34" name="Line 38"/>
        <xdr:cNvSpPr>
          <a:spLocks/>
        </xdr:cNvSpPr>
      </xdr:nvSpPr>
      <xdr:spPr>
        <a:xfrm flipV="1">
          <a:off x="962025" y="2428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18</xdr:row>
      <xdr:rowOff>9525</xdr:rowOff>
    </xdr:from>
    <xdr:to>
      <xdr:col>1</xdr:col>
      <xdr:colOff>485775</xdr:colOff>
      <xdr:row>18</xdr:row>
      <xdr:rowOff>9525</xdr:rowOff>
    </xdr:to>
    <xdr:sp>
      <xdr:nvSpPr>
        <xdr:cNvPr id="35" name="Line 39"/>
        <xdr:cNvSpPr>
          <a:spLocks/>
        </xdr:cNvSpPr>
      </xdr:nvSpPr>
      <xdr:spPr>
        <a:xfrm>
          <a:off x="828675" y="2924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161925</xdr:rowOff>
    </xdr:from>
    <xdr:to>
      <xdr:col>1</xdr:col>
      <xdr:colOff>514350</xdr:colOff>
      <xdr:row>14</xdr:row>
      <xdr:rowOff>161925</xdr:rowOff>
    </xdr:to>
    <xdr:sp>
      <xdr:nvSpPr>
        <xdr:cNvPr id="36" name="Line 40"/>
        <xdr:cNvSpPr>
          <a:spLocks/>
        </xdr:cNvSpPr>
      </xdr:nvSpPr>
      <xdr:spPr>
        <a:xfrm>
          <a:off x="828675" y="2428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28575</xdr:rowOff>
    </xdr:from>
    <xdr:to>
      <xdr:col>3</xdr:col>
      <xdr:colOff>266700</xdr:colOff>
      <xdr:row>18</xdr:row>
      <xdr:rowOff>161925</xdr:rowOff>
    </xdr:to>
    <xdr:sp>
      <xdr:nvSpPr>
        <xdr:cNvPr id="37" name="Line 41"/>
        <xdr:cNvSpPr>
          <a:spLocks/>
        </xdr:cNvSpPr>
      </xdr:nvSpPr>
      <xdr:spPr>
        <a:xfrm>
          <a:off x="2095500" y="29432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85725</xdr:rowOff>
    </xdr:from>
    <xdr:to>
      <xdr:col>3</xdr:col>
      <xdr:colOff>266700</xdr:colOff>
      <xdr:row>18</xdr:row>
      <xdr:rowOff>85725</xdr:rowOff>
    </xdr:to>
    <xdr:sp>
      <xdr:nvSpPr>
        <xdr:cNvPr id="38" name="Line 42"/>
        <xdr:cNvSpPr>
          <a:spLocks/>
        </xdr:cNvSpPr>
      </xdr:nvSpPr>
      <xdr:spPr>
        <a:xfrm>
          <a:off x="1971675" y="3000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18</xdr:row>
      <xdr:rowOff>85725</xdr:rowOff>
    </xdr:from>
    <xdr:to>
      <xdr:col>2</xdr:col>
      <xdr:colOff>419100</xdr:colOff>
      <xdr:row>18</xdr:row>
      <xdr:rowOff>85725</xdr:rowOff>
    </xdr:to>
    <xdr:sp>
      <xdr:nvSpPr>
        <xdr:cNvPr id="39" name="Line 43"/>
        <xdr:cNvSpPr>
          <a:spLocks/>
        </xdr:cNvSpPr>
      </xdr:nvSpPr>
      <xdr:spPr>
        <a:xfrm flipH="1">
          <a:off x="1219200" y="3000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133350</xdr:rowOff>
    </xdr:to>
    <xdr:sp>
      <xdr:nvSpPr>
        <xdr:cNvPr id="40" name="Line 44"/>
        <xdr:cNvSpPr>
          <a:spLocks/>
        </xdr:cNvSpPr>
      </xdr:nvSpPr>
      <xdr:spPr>
        <a:xfrm>
          <a:off x="1219200" y="2952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47625</xdr:rowOff>
    </xdr:from>
    <xdr:to>
      <xdr:col>9</xdr:col>
      <xdr:colOff>9525</xdr:colOff>
      <xdr:row>18</xdr:row>
      <xdr:rowOff>142875</xdr:rowOff>
    </xdr:to>
    <xdr:sp>
      <xdr:nvSpPr>
        <xdr:cNvPr id="41" name="Line 45"/>
        <xdr:cNvSpPr>
          <a:spLocks/>
        </xdr:cNvSpPr>
      </xdr:nvSpPr>
      <xdr:spPr>
        <a:xfrm>
          <a:off x="5495925" y="296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47625</xdr:rowOff>
    </xdr:from>
    <xdr:to>
      <xdr:col>7</xdr:col>
      <xdr:colOff>361950</xdr:colOff>
      <xdr:row>18</xdr:row>
      <xdr:rowOff>161925</xdr:rowOff>
    </xdr:to>
    <xdr:sp>
      <xdr:nvSpPr>
        <xdr:cNvPr id="42" name="Line 46"/>
        <xdr:cNvSpPr>
          <a:spLocks/>
        </xdr:cNvSpPr>
      </xdr:nvSpPr>
      <xdr:spPr>
        <a:xfrm>
          <a:off x="4629150" y="29622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43" name="Line 47"/>
        <xdr:cNvSpPr>
          <a:spLocks/>
        </xdr:cNvSpPr>
      </xdr:nvSpPr>
      <xdr:spPr>
        <a:xfrm>
          <a:off x="5067300" y="3000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95250</xdr:rowOff>
    </xdr:from>
    <xdr:to>
      <xdr:col>7</xdr:col>
      <xdr:colOff>447675</xdr:colOff>
      <xdr:row>18</xdr:row>
      <xdr:rowOff>95250</xdr:rowOff>
    </xdr:to>
    <xdr:sp>
      <xdr:nvSpPr>
        <xdr:cNvPr id="44" name="Line 48"/>
        <xdr:cNvSpPr>
          <a:spLocks/>
        </xdr:cNvSpPr>
      </xdr:nvSpPr>
      <xdr:spPr>
        <a:xfrm flipH="1">
          <a:off x="4629150" y="3009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27</xdr:row>
      <xdr:rowOff>142875</xdr:rowOff>
    </xdr:from>
    <xdr:to>
      <xdr:col>3</xdr:col>
      <xdr:colOff>304800</xdr:colOff>
      <xdr:row>42</xdr:row>
      <xdr:rowOff>142875</xdr:rowOff>
    </xdr:to>
    <xdr:sp>
      <xdr:nvSpPr>
        <xdr:cNvPr id="45" name="Line 49"/>
        <xdr:cNvSpPr>
          <a:spLocks/>
        </xdr:cNvSpPr>
      </xdr:nvSpPr>
      <xdr:spPr>
        <a:xfrm>
          <a:off x="2133600" y="4514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27</xdr:row>
      <xdr:rowOff>142875</xdr:rowOff>
    </xdr:from>
    <xdr:to>
      <xdr:col>4</xdr:col>
      <xdr:colOff>304800</xdr:colOff>
      <xdr:row>43</xdr:row>
      <xdr:rowOff>9525</xdr:rowOff>
    </xdr:to>
    <xdr:sp>
      <xdr:nvSpPr>
        <xdr:cNvPr id="46" name="Line 50"/>
        <xdr:cNvSpPr>
          <a:spLocks/>
        </xdr:cNvSpPr>
      </xdr:nvSpPr>
      <xdr:spPr>
        <a:xfrm>
          <a:off x="2743200" y="45148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9525</xdr:rowOff>
    </xdr:from>
    <xdr:to>
      <xdr:col>5</xdr:col>
      <xdr:colOff>314325</xdr:colOff>
      <xdr:row>33</xdr:row>
      <xdr:rowOff>0</xdr:rowOff>
    </xdr:to>
    <xdr:sp>
      <xdr:nvSpPr>
        <xdr:cNvPr id="47" name="Line 51"/>
        <xdr:cNvSpPr>
          <a:spLocks/>
        </xdr:cNvSpPr>
      </xdr:nvSpPr>
      <xdr:spPr>
        <a:xfrm>
          <a:off x="3362325" y="454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304800</xdr:colOff>
      <xdr:row>37</xdr:row>
      <xdr:rowOff>66675</xdr:rowOff>
    </xdr:to>
    <xdr:sp>
      <xdr:nvSpPr>
        <xdr:cNvPr id="48" name="Line 52"/>
        <xdr:cNvSpPr>
          <a:spLocks/>
        </xdr:cNvSpPr>
      </xdr:nvSpPr>
      <xdr:spPr>
        <a:xfrm>
          <a:off x="3962400" y="45339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27</xdr:row>
      <xdr:rowOff>142875</xdr:rowOff>
    </xdr:from>
    <xdr:to>
      <xdr:col>7</xdr:col>
      <xdr:colOff>342900</xdr:colOff>
      <xdr:row>43</xdr:row>
      <xdr:rowOff>19050</xdr:rowOff>
    </xdr:to>
    <xdr:sp>
      <xdr:nvSpPr>
        <xdr:cNvPr id="49" name="Line 53"/>
        <xdr:cNvSpPr>
          <a:spLocks/>
        </xdr:cNvSpPr>
      </xdr:nvSpPr>
      <xdr:spPr>
        <a:xfrm>
          <a:off x="4610100" y="45148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0</xdr:rowOff>
    </xdr:from>
    <xdr:to>
      <xdr:col>8</xdr:col>
      <xdr:colOff>123825</xdr:colOff>
      <xdr:row>42</xdr:row>
      <xdr:rowOff>133350</xdr:rowOff>
    </xdr:to>
    <xdr:sp>
      <xdr:nvSpPr>
        <xdr:cNvPr id="50" name="Line 54"/>
        <xdr:cNvSpPr>
          <a:spLocks/>
        </xdr:cNvSpPr>
      </xdr:nvSpPr>
      <xdr:spPr>
        <a:xfrm>
          <a:off x="5000625" y="45339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27</xdr:row>
      <xdr:rowOff>142875</xdr:rowOff>
    </xdr:from>
    <xdr:to>
      <xdr:col>8</xdr:col>
      <xdr:colOff>514350</xdr:colOff>
      <xdr:row>42</xdr:row>
      <xdr:rowOff>142875</xdr:rowOff>
    </xdr:to>
    <xdr:sp>
      <xdr:nvSpPr>
        <xdr:cNvPr id="51" name="Line 55"/>
        <xdr:cNvSpPr>
          <a:spLocks/>
        </xdr:cNvSpPr>
      </xdr:nvSpPr>
      <xdr:spPr>
        <a:xfrm>
          <a:off x="5391150" y="4514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28</xdr:row>
      <xdr:rowOff>9525</xdr:rowOff>
    </xdr:from>
    <xdr:to>
      <xdr:col>2</xdr:col>
      <xdr:colOff>523875</xdr:colOff>
      <xdr:row>42</xdr:row>
      <xdr:rowOff>133350</xdr:rowOff>
    </xdr:to>
    <xdr:sp>
      <xdr:nvSpPr>
        <xdr:cNvPr id="52" name="Line 56"/>
        <xdr:cNvSpPr>
          <a:spLocks/>
        </xdr:cNvSpPr>
      </xdr:nvSpPr>
      <xdr:spPr>
        <a:xfrm>
          <a:off x="1743075" y="45434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142875</xdr:rowOff>
    </xdr:from>
    <xdr:to>
      <xdr:col>2</xdr:col>
      <xdr:colOff>66675</xdr:colOff>
      <xdr:row>42</xdr:row>
      <xdr:rowOff>142875</xdr:rowOff>
    </xdr:to>
    <xdr:sp>
      <xdr:nvSpPr>
        <xdr:cNvPr id="53" name="Line 57"/>
        <xdr:cNvSpPr>
          <a:spLocks/>
        </xdr:cNvSpPr>
      </xdr:nvSpPr>
      <xdr:spPr>
        <a:xfrm>
          <a:off x="1285875" y="4514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0</xdr:rowOff>
    </xdr:from>
    <xdr:to>
      <xdr:col>3</xdr:col>
      <xdr:colOff>38100</xdr:colOff>
      <xdr:row>28</xdr:row>
      <xdr:rowOff>0</xdr:rowOff>
    </xdr:to>
    <xdr:sp>
      <xdr:nvSpPr>
        <xdr:cNvPr id="54" name="Line 58"/>
        <xdr:cNvSpPr>
          <a:spLocks/>
        </xdr:cNvSpPr>
      </xdr:nvSpPr>
      <xdr:spPr>
        <a:xfrm flipH="1">
          <a:off x="1295400" y="4533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0</xdr:rowOff>
    </xdr:from>
    <xdr:to>
      <xdr:col>3</xdr:col>
      <xdr:colOff>38100</xdr:colOff>
      <xdr:row>29</xdr:row>
      <xdr:rowOff>0</xdr:rowOff>
    </xdr:to>
    <xdr:sp>
      <xdr:nvSpPr>
        <xdr:cNvPr id="55" name="Line 59"/>
        <xdr:cNvSpPr>
          <a:spLocks/>
        </xdr:cNvSpPr>
      </xdr:nvSpPr>
      <xdr:spPr>
        <a:xfrm flipH="1">
          <a:off x="1295400" y="4695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3</xdr:col>
      <xdr:colOff>38100</xdr:colOff>
      <xdr:row>30</xdr:row>
      <xdr:rowOff>0</xdr:rowOff>
    </xdr:to>
    <xdr:sp>
      <xdr:nvSpPr>
        <xdr:cNvPr id="56" name="Line 60"/>
        <xdr:cNvSpPr>
          <a:spLocks/>
        </xdr:cNvSpPr>
      </xdr:nvSpPr>
      <xdr:spPr>
        <a:xfrm flipH="1">
          <a:off x="1295400" y="485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3</xdr:col>
      <xdr:colOff>28575</xdr:colOff>
      <xdr:row>31</xdr:row>
      <xdr:rowOff>0</xdr:rowOff>
    </xdr:to>
    <xdr:sp>
      <xdr:nvSpPr>
        <xdr:cNvPr id="57" name="Line 61"/>
        <xdr:cNvSpPr>
          <a:spLocks/>
        </xdr:cNvSpPr>
      </xdr:nvSpPr>
      <xdr:spPr>
        <a:xfrm flipH="1">
          <a:off x="1285875" y="501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0</xdr:rowOff>
    </xdr:from>
    <xdr:to>
      <xdr:col>3</xdr:col>
      <xdr:colOff>28575</xdr:colOff>
      <xdr:row>32</xdr:row>
      <xdr:rowOff>0</xdr:rowOff>
    </xdr:to>
    <xdr:sp>
      <xdr:nvSpPr>
        <xdr:cNvPr id="58" name="Line 62"/>
        <xdr:cNvSpPr>
          <a:spLocks/>
        </xdr:cNvSpPr>
      </xdr:nvSpPr>
      <xdr:spPr>
        <a:xfrm flipH="1">
          <a:off x="1285875" y="5181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0</xdr:rowOff>
    </xdr:from>
    <xdr:to>
      <xdr:col>3</xdr:col>
      <xdr:colOff>28575</xdr:colOff>
      <xdr:row>33</xdr:row>
      <xdr:rowOff>0</xdr:rowOff>
    </xdr:to>
    <xdr:sp>
      <xdr:nvSpPr>
        <xdr:cNvPr id="59" name="Line 63"/>
        <xdr:cNvSpPr>
          <a:spLocks/>
        </xdr:cNvSpPr>
      </xdr:nvSpPr>
      <xdr:spPr>
        <a:xfrm flipH="1">
          <a:off x="1285875" y="5343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34</xdr:row>
      <xdr:rowOff>0</xdr:rowOff>
    </xdr:from>
    <xdr:to>
      <xdr:col>3</xdr:col>
      <xdr:colOff>38100</xdr:colOff>
      <xdr:row>34</xdr:row>
      <xdr:rowOff>0</xdr:rowOff>
    </xdr:to>
    <xdr:sp>
      <xdr:nvSpPr>
        <xdr:cNvPr id="60" name="Line 64"/>
        <xdr:cNvSpPr>
          <a:spLocks/>
        </xdr:cNvSpPr>
      </xdr:nvSpPr>
      <xdr:spPr>
        <a:xfrm flipH="1">
          <a:off x="1295400" y="5505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61" name="Line 65"/>
        <xdr:cNvSpPr>
          <a:spLocks/>
        </xdr:cNvSpPr>
      </xdr:nvSpPr>
      <xdr:spPr>
        <a:xfrm flipH="1">
          <a:off x="1285875" y="5667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62" name="Line 66"/>
        <xdr:cNvSpPr>
          <a:spLocks/>
        </xdr:cNvSpPr>
      </xdr:nvSpPr>
      <xdr:spPr>
        <a:xfrm flipH="1">
          <a:off x="1295400" y="5829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3</xdr:col>
      <xdr:colOff>38100</xdr:colOff>
      <xdr:row>37</xdr:row>
      <xdr:rowOff>0</xdr:rowOff>
    </xdr:to>
    <xdr:sp>
      <xdr:nvSpPr>
        <xdr:cNvPr id="63" name="Line 67"/>
        <xdr:cNvSpPr>
          <a:spLocks/>
        </xdr:cNvSpPr>
      </xdr:nvSpPr>
      <xdr:spPr>
        <a:xfrm flipH="1">
          <a:off x="1295400" y="5991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38</xdr:row>
      <xdr:rowOff>0</xdr:rowOff>
    </xdr:from>
    <xdr:to>
      <xdr:col>3</xdr:col>
      <xdr:colOff>38100</xdr:colOff>
      <xdr:row>38</xdr:row>
      <xdr:rowOff>0</xdr:rowOff>
    </xdr:to>
    <xdr:sp>
      <xdr:nvSpPr>
        <xdr:cNvPr id="64" name="Line 68"/>
        <xdr:cNvSpPr>
          <a:spLocks/>
        </xdr:cNvSpPr>
      </xdr:nvSpPr>
      <xdr:spPr>
        <a:xfrm flipH="1">
          <a:off x="1295400" y="6153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39</xdr:row>
      <xdr:rowOff>0</xdr:rowOff>
    </xdr:from>
    <xdr:to>
      <xdr:col>3</xdr:col>
      <xdr:colOff>28575</xdr:colOff>
      <xdr:row>39</xdr:row>
      <xdr:rowOff>0</xdr:rowOff>
    </xdr:to>
    <xdr:sp>
      <xdr:nvSpPr>
        <xdr:cNvPr id="65" name="Line 69"/>
        <xdr:cNvSpPr>
          <a:spLocks/>
        </xdr:cNvSpPr>
      </xdr:nvSpPr>
      <xdr:spPr>
        <a:xfrm flipH="1">
          <a:off x="1285875" y="6315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3</xdr:col>
      <xdr:colOff>28575</xdr:colOff>
      <xdr:row>41</xdr:row>
      <xdr:rowOff>0</xdr:rowOff>
    </xdr:to>
    <xdr:sp>
      <xdr:nvSpPr>
        <xdr:cNvPr id="66" name="Line 70"/>
        <xdr:cNvSpPr>
          <a:spLocks/>
        </xdr:cNvSpPr>
      </xdr:nvSpPr>
      <xdr:spPr>
        <a:xfrm flipH="1">
          <a:off x="1285875" y="6638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42</xdr:row>
      <xdr:rowOff>0</xdr:rowOff>
    </xdr:from>
    <xdr:to>
      <xdr:col>3</xdr:col>
      <xdr:colOff>38100</xdr:colOff>
      <xdr:row>42</xdr:row>
      <xdr:rowOff>0</xdr:rowOff>
    </xdr:to>
    <xdr:sp>
      <xdr:nvSpPr>
        <xdr:cNvPr id="67" name="Line 71"/>
        <xdr:cNvSpPr>
          <a:spLocks/>
        </xdr:cNvSpPr>
      </xdr:nvSpPr>
      <xdr:spPr>
        <a:xfrm flipH="1">
          <a:off x="1295400" y="6800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28</xdr:row>
      <xdr:rowOff>0</xdr:rowOff>
    </xdr:from>
    <xdr:to>
      <xdr:col>8</xdr:col>
      <xdr:colOff>523875</xdr:colOff>
      <xdr:row>28</xdr:row>
      <xdr:rowOff>0</xdr:rowOff>
    </xdr:to>
    <xdr:sp>
      <xdr:nvSpPr>
        <xdr:cNvPr id="68" name="Line 72"/>
        <xdr:cNvSpPr>
          <a:spLocks/>
        </xdr:cNvSpPr>
      </xdr:nvSpPr>
      <xdr:spPr>
        <a:xfrm>
          <a:off x="4857750" y="4533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29</xdr:row>
      <xdr:rowOff>0</xdr:rowOff>
    </xdr:from>
    <xdr:to>
      <xdr:col>8</xdr:col>
      <xdr:colOff>514350</xdr:colOff>
      <xdr:row>29</xdr:row>
      <xdr:rowOff>0</xdr:rowOff>
    </xdr:to>
    <xdr:sp>
      <xdr:nvSpPr>
        <xdr:cNvPr id="69" name="Line 73"/>
        <xdr:cNvSpPr>
          <a:spLocks/>
        </xdr:cNvSpPr>
      </xdr:nvSpPr>
      <xdr:spPr>
        <a:xfrm>
          <a:off x="4848225" y="4695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30</xdr:row>
      <xdr:rowOff>0</xdr:rowOff>
    </xdr:from>
    <xdr:to>
      <xdr:col>8</xdr:col>
      <xdr:colOff>514350</xdr:colOff>
      <xdr:row>30</xdr:row>
      <xdr:rowOff>0</xdr:rowOff>
    </xdr:to>
    <xdr:sp>
      <xdr:nvSpPr>
        <xdr:cNvPr id="70" name="Line 74"/>
        <xdr:cNvSpPr>
          <a:spLocks/>
        </xdr:cNvSpPr>
      </xdr:nvSpPr>
      <xdr:spPr>
        <a:xfrm>
          <a:off x="4848225" y="48577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31</xdr:row>
      <xdr:rowOff>0</xdr:rowOff>
    </xdr:from>
    <xdr:to>
      <xdr:col>8</xdr:col>
      <xdr:colOff>504825</xdr:colOff>
      <xdr:row>31</xdr:row>
      <xdr:rowOff>0</xdr:rowOff>
    </xdr:to>
    <xdr:sp>
      <xdr:nvSpPr>
        <xdr:cNvPr id="71" name="Line 75"/>
        <xdr:cNvSpPr>
          <a:spLocks/>
        </xdr:cNvSpPr>
      </xdr:nvSpPr>
      <xdr:spPr>
        <a:xfrm>
          <a:off x="4838700" y="5019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32</xdr:row>
      <xdr:rowOff>0</xdr:rowOff>
    </xdr:from>
    <xdr:to>
      <xdr:col>8</xdr:col>
      <xdr:colOff>514350</xdr:colOff>
      <xdr:row>32</xdr:row>
      <xdr:rowOff>0</xdr:rowOff>
    </xdr:to>
    <xdr:sp>
      <xdr:nvSpPr>
        <xdr:cNvPr id="72" name="Line 76"/>
        <xdr:cNvSpPr>
          <a:spLocks/>
        </xdr:cNvSpPr>
      </xdr:nvSpPr>
      <xdr:spPr>
        <a:xfrm>
          <a:off x="4848225" y="5181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33</xdr:row>
      <xdr:rowOff>0</xdr:rowOff>
    </xdr:from>
    <xdr:to>
      <xdr:col>8</xdr:col>
      <xdr:colOff>514350</xdr:colOff>
      <xdr:row>33</xdr:row>
      <xdr:rowOff>0</xdr:rowOff>
    </xdr:to>
    <xdr:sp>
      <xdr:nvSpPr>
        <xdr:cNvPr id="73" name="Line 77"/>
        <xdr:cNvSpPr>
          <a:spLocks/>
        </xdr:cNvSpPr>
      </xdr:nvSpPr>
      <xdr:spPr>
        <a:xfrm>
          <a:off x="4848225" y="5343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74" name="Line 78"/>
        <xdr:cNvSpPr>
          <a:spLocks/>
        </xdr:cNvSpPr>
      </xdr:nvSpPr>
      <xdr:spPr>
        <a:xfrm>
          <a:off x="4848225" y="5505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75" name="Line 79"/>
        <xdr:cNvSpPr>
          <a:spLocks/>
        </xdr:cNvSpPr>
      </xdr:nvSpPr>
      <xdr:spPr>
        <a:xfrm>
          <a:off x="3952875" y="5667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76" name="Line 80"/>
        <xdr:cNvSpPr>
          <a:spLocks/>
        </xdr:cNvSpPr>
      </xdr:nvSpPr>
      <xdr:spPr>
        <a:xfrm>
          <a:off x="3943350" y="58293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77" name="Line 81"/>
        <xdr:cNvSpPr>
          <a:spLocks/>
        </xdr:cNvSpPr>
      </xdr:nvSpPr>
      <xdr:spPr>
        <a:xfrm>
          <a:off x="4848225" y="5991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38</xdr:row>
      <xdr:rowOff>0</xdr:rowOff>
    </xdr:from>
    <xdr:to>
      <xdr:col>8</xdr:col>
      <xdr:colOff>514350</xdr:colOff>
      <xdr:row>38</xdr:row>
      <xdr:rowOff>0</xdr:rowOff>
    </xdr:to>
    <xdr:sp>
      <xdr:nvSpPr>
        <xdr:cNvPr id="78" name="Line 82"/>
        <xdr:cNvSpPr>
          <a:spLocks/>
        </xdr:cNvSpPr>
      </xdr:nvSpPr>
      <xdr:spPr>
        <a:xfrm>
          <a:off x="4848225" y="6153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39</xdr:row>
      <xdr:rowOff>0</xdr:rowOff>
    </xdr:from>
    <xdr:to>
      <xdr:col>8</xdr:col>
      <xdr:colOff>514350</xdr:colOff>
      <xdr:row>39</xdr:row>
      <xdr:rowOff>0</xdr:rowOff>
    </xdr:to>
    <xdr:sp>
      <xdr:nvSpPr>
        <xdr:cNvPr id="79" name="Line 83"/>
        <xdr:cNvSpPr>
          <a:spLocks/>
        </xdr:cNvSpPr>
      </xdr:nvSpPr>
      <xdr:spPr>
        <a:xfrm>
          <a:off x="4848225" y="6315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80" name="Line 84"/>
        <xdr:cNvSpPr>
          <a:spLocks/>
        </xdr:cNvSpPr>
      </xdr:nvSpPr>
      <xdr:spPr>
        <a:xfrm>
          <a:off x="4848225" y="6638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81" name="Line 85"/>
        <xdr:cNvSpPr>
          <a:spLocks/>
        </xdr:cNvSpPr>
      </xdr:nvSpPr>
      <xdr:spPr>
        <a:xfrm>
          <a:off x="4848225" y="6800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82" name="Line 86"/>
        <xdr:cNvSpPr>
          <a:spLocks/>
        </xdr:cNvSpPr>
      </xdr:nvSpPr>
      <xdr:spPr>
        <a:xfrm>
          <a:off x="4848225" y="6962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0</xdr:rowOff>
    </xdr:from>
    <xdr:to>
      <xdr:col>3</xdr:col>
      <xdr:colOff>28575</xdr:colOff>
      <xdr:row>43</xdr:row>
      <xdr:rowOff>0</xdr:rowOff>
    </xdr:to>
    <xdr:sp>
      <xdr:nvSpPr>
        <xdr:cNvPr id="83" name="Line 87"/>
        <xdr:cNvSpPr>
          <a:spLocks/>
        </xdr:cNvSpPr>
      </xdr:nvSpPr>
      <xdr:spPr>
        <a:xfrm flipH="1">
          <a:off x="1285875" y="6962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84" name="Line 88"/>
        <xdr:cNvSpPr>
          <a:spLocks/>
        </xdr:cNvSpPr>
      </xdr:nvSpPr>
      <xdr:spPr>
        <a:xfrm>
          <a:off x="4848225" y="6477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85" name="Line 89"/>
        <xdr:cNvSpPr>
          <a:spLocks/>
        </xdr:cNvSpPr>
      </xdr:nvSpPr>
      <xdr:spPr>
        <a:xfrm flipH="1">
          <a:off x="1285875" y="6477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34</xdr:row>
      <xdr:rowOff>66675</xdr:rowOff>
    </xdr:from>
    <xdr:to>
      <xdr:col>5</xdr:col>
      <xdr:colOff>57150</xdr:colOff>
      <xdr:row>36</xdr:row>
      <xdr:rowOff>95250</xdr:rowOff>
    </xdr:to>
    <xdr:sp>
      <xdr:nvSpPr>
        <xdr:cNvPr id="86" name="Line 90"/>
        <xdr:cNvSpPr>
          <a:spLocks/>
        </xdr:cNvSpPr>
      </xdr:nvSpPr>
      <xdr:spPr>
        <a:xfrm>
          <a:off x="3105150" y="5572125"/>
          <a:ext cx="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76200</xdr:rowOff>
    </xdr:from>
    <xdr:to>
      <xdr:col>5</xdr:col>
      <xdr:colOff>533400</xdr:colOff>
      <xdr:row>34</xdr:row>
      <xdr:rowOff>76200</xdr:rowOff>
    </xdr:to>
    <xdr:sp>
      <xdr:nvSpPr>
        <xdr:cNvPr id="87" name="Line 91"/>
        <xdr:cNvSpPr>
          <a:spLocks/>
        </xdr:cNvSpPr>
      </xdr:nvSpPr>
      <xdr:spPr>
        <a:xfrm>
          <a:off x="3114675" y="5581650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95250</xdr:rowOff>
    </xdr:from>
    <xdr:to>
      <xdr:col>5</xdr:col>
      <xdr:colOff>552450</xdr:colOff>
      <xdr:row>36</xdr:row>
      <xdr:rowOff>95250</xdr:rowOff>
    </xdr:to>
    <xdr:sp>
      <xdr:nvSpPr>
        <xdr:cNvPr id="88" name="Line 92"/>
        <xdr:cNvSpPr>
          <a:spLocks/>
        </xdr:cNvSpPr>
      </xdr:nvSpPr>
      <xdr:spPr>
        <a:xfrm>
          <a:off x="3105150" y="5924550"/>
          <a:ext cx="495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34</xdr:row>
      <xdr:rowOff>85725</xdr:rowOff>
    </xdr:from>
    <xdr:to>
      <xdr:col>5</xdr:col>
      <xdr:colOff>552450</xdr:colOff>
      <xdr:row>36</xdr:row>
      <xdr:rowOff>85725</xdr:rowOff>
    </xdr:to>
    <xdr:sp>
      <xdr:nvSpPr>
        <xdr:cNvPr id="89" name="Line 93"/>
        <xdr:cNvSpPr>
          <a:spLocks/>
        </xdr:cNvSpPr>
      </xdr:nvSpPr>
      <xdr:spPr>
        <a:xfrm>
          <a:off x="3600450" y="5591175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44</xdr:row>
      <xdr:rowOff>47625</xdr:rowOff>
    </xdr:from>
    <xdr:to>
      <xdr:col>3</xdr:col>
      <xdr:colOff>371475</xdr:colOff>
      <xdr:row>44</xdr:row>
      <xdr:rowOff>142875</xdr:rowOff>
    </xdr:to>
    <xdr:sp>
      <xdr:nvSpPr>
        <xdr:cNvPr id="90" name="Line 94"/>
        <xdr:cNvSpPr>
          <a:spLocks/>
        </xdr:cNvSpPr>
      </xdr:nvSpPr>
      <xdr:spPr>
        <a:xfrm>
          <a:off x="2200275" y="7172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44</xdr:row>
      <xdr:rowOff>47625</xdr:rowOff>
    </xdr:from>
    <xdr:to>
      <xdr:col>7</xdr:col>
      <xdr:colOff>361950</xdr:colOff>
      <xdr:row>45</xdr:row>
      <xdr:rowOff>9525</xdr:rowOff>
    </xdr:to>
    <xdr:sp>
      <xdr:nvSpPr>
        <xdr:cNvPr id="91" name="Line 95"/>
        <xdr:cNvSpPr>
          <a:spLocks/>
        </xdr:cNvSpPr>
      </xdr:nvSpPr>
      <xdr:spPr>
        <a:xfrm>
          <a:off x="4629150" y="7172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44</xdr:row>
      <xdr:rowOff>85725</xdr:rowOff>
    </xdr:from>
    <xdr:to>
      <xdr:col>4</xdr:col>
      <xdr:colOff>400050</xdr:colOff>
      <xdr:row>44</xdr:row>
      <xdr:rowOff>85725</xdr:rowOff>
    </xdr:to>
    <xdr:sp>
      <xdr:nvSpPr>
        <xdr:cNvPr id="92" name="Line 96"/>
        <xdr:cNvSpPr>
          <a:spLocks/>
        </xdr:cNvSpPr>
      </xdr:nvSpPr>
      <xdr:spPr>
        <a:xfrm flipH="1">
          <a:off x="2209800" y="7210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44</xdr:row>
      <xdr:rowOff>95250</xdr:rowOff>
    </xdr:from>
    <xdr:to>
      <xdr:col>7</xdr:col>
      <xdr:colOff>361950</xdr:colOff>
      <xdr:row>44</xdr:row>
      <xdr:rowOff>95250</xdr:rowOff>
    </xdr:to>
    <xdr:sp>
      <xdr:nvSpPr>
        <xdr:cNvPr id="93" name="Line 97"/>
        <xdr:cNvSpPr>
          <a:spLocks/>
        </xdr:cNvSpPr>
      </xdr:nvSpPr>
      <xdr:spPr>
        <a:xfrm>
          <a:off x="3505200" y="72199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66675</xdr:rowOff>
    </xdr:from>
    <xdr:to>
      <xdr:col>2</xdr:col>
      <xdr:colOff>333375</xdr:colOff>
      <xdr:row>44</xdr:row>
      <xdr:rowOff>76200</xdr:rowOff>
    </xdr:to>
    <xdr:sp>
      <xdr:nvSpPr>
        <xdr:cNvPr id="94" name="Line 98"/>
        <xdr:cNvSpPr>
          <a:spLocks/>
        </xdr:cNvSpPr>
      </xdr:nvSpPr>
      <xdr:spPr>
        <a:xfrm>
          <a:off x="1552575" y="6867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66675</xdr:rowOff>
    </xdr:from>
    <xdr:to>
      <xdr:col>3</xdr:col>
      <xdr:colOff>304800</xdr:colOff>
      <xdr:row>42</xdr:row>
      <xdr:rowOff>66675</xdr:rowOff>
    </xdr:to>
    <xdr:sp>
      <xdr:nvSpPr>
        <xdr:cNvPr id="95" name="Line 99"/>
        <xdr:cNvSpPr>
          <a:spLocks/>
        </xdr:cNvSpPr>
      </xdr:nvSpPr>
      <xdr:spPr>
        <a:xfrm>
          <a:off x="1285875" y="6867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66675</xdr:rowOff>
    </xdr:from>
    <xdr:to>
      <xdr:col>2</xdr:col>
      <xdr:colOff>533400</xdr:colOff>
      <xdr:row>42</xdr:row>
      <xdr:rowOff>66675</xdr:rowOff>
    </xdr:to>
    <xdr:sp>
      <xdr:nvSpPr>
        <xdr:cNvPr id="96" name="Line 100"/>
        <xdr:cNvSpPr>
          <a:spLocks/>
        </xdr:cNvSpPr>
      </xdr:nvSpPr>
      <xdr:spPr>
        <a:xfrm>
          <a:off x="1552575" y="6867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44</xdr:row>
      <xdr:rowOff>85725</xdr:rowOff>
    </xdr:from>
    <xdr:to>
      <xdr:col>2</xdr:col>
      <xdr:colOff>428625</xdr:colOff>
      <xdr:row>44</xdr:row>
      <xdr:rowOff>85725</xdr:rowOff>
    </xdr:to>
    <xdr:sp>
      <xdr:nvSpPr>
        <xdr:cNvPr id="97" name="Line 101"/>
        <xdr:cNvSpPr>
          <a:spLocks/>
        </xdr:cNvSpPr>
      </xdr:nvSpPr>
      <xdr:spPr>
        <a:xfrm>
          <a:off x="1543050" y="7210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66675</xdr:rowOff>
    </xdr:from>
    <xdr:to>
      <xdr:col>8</xdr:col>
      <xdr:colOff>495300</xdr:colOff>
      <xdr:row>42</xdr:row>
      <xdr:rowOff>66675</xdr:rowOff>
    </xdr:to>
    <xdr:sp>
      <xdr:nvSpPr>
        <xdr:cNvPr id="98" name="Line 102"/>
        <xdr:cNvSpPr>
          <a:spLocks/>
        </xdr:cNvSpPr>
      </xdr:nvSpPr>
      <xdr:spPr>
        <a:xfrm flipH="1">
          <a:off x="5000625" y="6867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42</xdr:row>
      <xdr:rowOff>66675</xdr:rowOff>
    </xdr:from>
    <xdr:to>
      <xdr:col>8</xdr:col>
      <xdr:colOff>123825</xdr:colOff>
      <xdr:row>42</xdr:row>
      <xdr:rowOff>66675</xdr:rowOff>
    </xdr:to>
    <xdr:sp>
      <xdr:nvSpPr>
        <xdr:cNvPr id="99" name="Line 103"/>
        <xdr:cNvSpPr>
          <a:spLocks/>
        </xdr:cNvSpPr>
      </xdr:nvSpPr>
      <xdr:spPr>
        <a:xfrm flipH="1">
          <a:off x="4600575" y="68675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38</xdr:row>
      <xdr:rowOff>142875</xdr:rowOff>
    </xdr:from>
    <xdr:to>
      <xdr:col>8</xdr:col>
      <xdr:colOff>304800</xdr:colOff>
      <xdr:row>40</xdr:row>
      <xdr:rowOff>9525</xdr:rowOff>
    </xdr:to>
    <xdr:sp>
      <xdr:nvSpPr>
        <xdr:cNvPr id="100" name="Line 104"/>
        <xdr:cNvSpPr>
          <a:spLocks/>
        </xdr:cNvSpPr>
      </xdr:nvSpPr>
      <xdr:spPr>
        <a:xfrm flipV="1">
          <a:off x="5181600" y="6296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38</xdr:row>
      <xdr:rowOff>0</xdr:rowOff>
    </xdr:from>
    <xdr:to>
      <xdr:col>8</xdr:col>
      <xdr:colOff>304800</xdr:colOff>
      <xdr:row>39</xdr:row>
      <xdr:rowOff>0</xdr:rowOff>
    </xdr:to>
    <xdr:sp>
      <xdr:nvSpPr>
        <xdr:cNvPr id="101" name="Line 105"/>
        <xdr:cNvSpPr>
          <a:spLocks/>
        </xdr:cNvSpPr>
      </xdr:nvSpPr>
      <xdr:spPr>
        <a:xfrm flipV="1">
          <a:off x="5181600" y="6153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37</xdr:row>
      <xdr:rowOff>19050</xdr:rowOff>
    </xdr:from>
    <xdr:to>
      <xdr:col>8</xdr:col>
      <xdr:colOff>304800</xdr:colOff>
      <xdr:row>38</xdr:row>
      <xdr:rowOff>9525</xdr:rowOff>
    </xdr:to>
    <xdr:sp>
      <xdr:nvSpPr>
        <xdr:cNvPr id="102" name="Line 106"/>
        <xdr:cNvSpPr>
          <a:spLocks/>
        </xdr:cNvSpPr>
      </xdr:nvSpPr>
      <xdr:spPr>
        <a:xfrm flipV="1">
          <a:off x="5181600" y="6010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9525</xdr:rowOff>
    </xdr:from>
    <xdr:to>
      <xdr:col>8</xdr:col>
      <xdr:colOff>304800</xdr:colOff>
      <xdr:row>41</xdr:row>
      <xdr:rowOff>19050</xdr:rowOff>
    </xdr:to>
    <xdr:sp>
      <xdr:nvSpPr>
        <xdr:cNvPr id="103" name="Line 107"/>
        <xdr:cNvSpPr>
          <a:spLocks/>
        </xdr:cNvSpPr>
      </xdr:nvSpPr>
      <xdr:spPr>
        <a:xfrm>
          <a:off x="5181600" y="6486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142875</xdr:rowOff>
    </xdr:from>
    <xdr:to>
      <xdr:col>8</xdr:col>
      <xdr:colOff>304800</xdr:colOff>
      <xdr:row>42</xdr:row>
      <xdr:rowOff>0</xdr:rowOff>
    </xdr:to>
    <xdr:sp>
      <xdr:nvSpPr>
        <xdr:cNvPr id="104" name="Line 108"/>
        <xdr:cNvSpPr>
          <a:spLocks/>
        </xdr:cNvSpPr>
      </xdr:nvSpPr>
      <xdr:spPr>
        <a:xfrm>
          <a:off x="5181600" y="6619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40</xdr:row>
      <xdr:rowOff>57150</xdr:rowOff>
    </xdr:from>
    <xdr:to>
      <xdr:col>9</xdr:col>
      <xdr:colOff>114300</xdr:colOff>
      <xdr:row>40</xdr:row>
      <xdr:rowOff>57150</xdr:rowOff>
    </xdr:to>
    <xdr:sp>
      <xdr:nvSpPr>
        <xdr:cNvPr id="105" name="Line 109"/>
        <xdr:cNvSpPr>
          <a:spLocks/>
        </xdr:cNvSpPr>
      </xdr:nvSpPr>
      <xdr:spPr>
        <a:xfrm>
          <a:off x="5191125" y="6534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39</xdr:row>
      <xdr:rowOff>85725</xdr:rowOff>
    </xdr:from>
    <xdr:to>
      <xdr:col>9</xdr:col>
      <xdr:colOff>114300</xdr:colOff>
      <xdr:row>40</xdr:row>
      <xdr:rowOff>47625</xdr:rowOff>
    </xdr:to>
    <xdr:sp>
      <xdr:nvSpPr>
        <xdr:cNvPr id="106" name="Line 110"/>
        <xdr:cNvSpPr>
          <a:spLocks/>
        </xdr:cNvSpPr>
      </xdr:nvSpPr>
      <xdr:spPr>
        <a:xfrm flipV="1">
          <a:off x="5600700" y="6400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38100</xdr:rowOff>
    </xdr:from>
    <xdr:to>
      <xdr:col>5</xdr:col>
      <xdr:colOff>600075</xdr:colOff>
      <xdr:row>11</xdr:row>
      <xdr:rowOff>161925</xdr:rowOff>
    </xdr:to>
    <xdr:sp>
      <xdr:nvSpPr>
        <xdr:cNvPr id="107" name="Line 111"/>
        <xdr:cNvSpPr>
          <a:spLocks/>
        </xdr:cNvSpPr>
      </xdr:nvSpPr>
      <xdr:spPr>
        <a:xfrm>
          <a:off x="3648075" y="1819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0</xdr:colOff>
      <xdr:row>11</xdr:row>
      <xdr:rowOff>161925</xdr:rowOff>
    </xdr:to>
    <xdr:sp>
      <xdr:nvSpPr>
        <xdr:cNvPr id="108" name="Line 112"/>
        <xdr:cNvSpPr>
          <a:spLocks/>
        </xdr:cNvSpPr>
      </xdr:nvSpPr>
      <xdr:spPr>
        <a:xfrm>
          <a:off x="3048000" y="1819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104775</xdr:rowOff>
    </xdr:from>
    <xdr:to>
      <xdr:col>5</xdr:col>
      <xdr:colOff>161925</xdr:colOff>
      <xdr:row>11</xdr:row>
      <xdr:rowOff>104775</xdr:rowOff>
    </xdr:to>
    <xdr:sp>
      <xdr:nvSpPr>
        <xdr:cNvPr id="109" name="Line 113"/>
        <xdr:cNvSpPr>
          <a:spLocks/>
        </xdr:cNvSpPr>
      </xdr:nvSpPr>
      <xdr:spPr>
        <a:xfrm flipH="1">
          <a:off x="3048000" y="1885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11</xdr:row>
      <xdr:rowOff>104775</xdr:rowOff>
    </xdr:from>
    <xdr:to>
      <xdr:col>5</xdr:col>
      <xdr:colOff>600075</xdr:colOff>
      <xdr:row>11</xdr:row>
      <xdr:rowOff>104775</xdr:rowOff>
    </xdr:to>
    <xdr:sp>
      <xdr:nvSpPr>
        <xdr:cNvPr id="110" name="Line 114"/>
        <xdr:cNvSpPr>
          <a:spLocks/>
        </xdr:cNvSpPr>
      </xdr:nvSpPr>
      <xdr:spPr>
        <a:xfrm>
          <a:off x="35242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0</xdr:rowOff>
    </xdr:from>
    <xdr:to>
      <xdr:col>6</xdr:col>
      <xdr:colOff>152400</xdr:colOff>
      <xdr:row>34</xdr:row>
      <xdr:rowOff>104775</xdr:rowOff>
    </xdr:to>
    <xdr:sp>
      <xdr:nvSpPr>
        <xdr:cNvPr id="111" name="Line 115"/>
        <xdr:cNvSpPr>
          <a:spLocks/>
        </xdr:cNvSpPr>
      </xdr:nvSpPr>
      <xdr:spPr>
        <a:xfrm flipV="1">
          <a:off x="3810000" y="5505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36</xdr:row>
      <xdr:rowOff>19050</xdr:rowOff>
    </xdr:from>
    <xdr:to>
      <xdr:col>6</xdr:col>
      <xdr:colOff>152400</xdr:colOff>
      <xdr:row>37</xdr:row>
      <xdr:rowOff>0</xdr:rowOff>
    </xdr:to>
    <xdr:sp>
      <xdr:nvSpPr>
        <xdr:cNvPr id="112" name="Line 116"/>
        <xdr:cNvSpPr>
          <a:spLocks/>
        </xdr:cNvSpPr>
      </xdr:nvSpPr>
      <xdr:spPr>
        <a:xfrm>
          <a:off x="3810000" y="584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113" name="Line 117"/>
        <xdr:cNvSpPr>
          <a:spLocks/>
        </xdr:cNvSpPr>
      </xdr:nvSpPr>
      <xdr:spPr>
        <a:xfrm>
          <a:off x="3038475" y="5991225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36</xdr:row>
      <xdr:rowOff>142875</xdr:rowOff>
    </xdr:to>
    <xdr:sp>
      <xdr:nvSpPr>
        <xdr:cNvPr id="114" name="Line 118"/>
        <xdr:cNvSpPr>
          <a:spLocks/>
        </xdr:cNvSpPr>
      </xdr:nvSpPr>
      <xdr:spPr>
        <a:xfrm>
          <a:off x="3048000" y="54864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15" name="Line 119"/>
        <xdr:cNvSpPr>
          <a:spLocks/>
        </xdr:cNvSpPr>
      </xdr:nvSpPr>
      <xdr:spPr>
        <a:xfrm>
          <a:off x="3038475" y="5514975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142875</xdr:rowOff>
    </xdr:from>
    <xdr:to>
      <xdr:col>6</xdr:col>
      <xdr:colOff>0</xdr:colOff>
      <xdr:row>36</xdr:row>
      <xdr:rowOff>142875</xdr:rowOff>
    </xdr:to>
    <xdr:sp>
      <xdr:nvSpPr>
        <xdr:cNvPr id="116" name="Line 120"/>
        <xdr:cNvSpPr>
          <a:spLocks/>
        </xdr:cNvSpPr>
      </xdr:nvSpPr>
      <xdr:spPr>
        <a:xfrm>
          <a:off x="3657600" y="54864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42</xdr:row>
      <xdr:rowOff>66675</xdr:rowOff>
    </xdr:from>
    <xdr:to>
      <xdr:col>8</xdr:col>
      <xdr:colOff>361950</xdr:colOff>
      <xdr:row>45</xdr:row>
      <xdr:rowOff>114300</xdr:rowOff>
    </xdr:to>
    <xdr:sp>
      <xdr:nvSpPr>
        <xdr:cNvPr id="117" name="Line 121"/>
        <xdr:cNvSpPr>
          <a:spLocks/>
        </xdr:cNvSpPr>
      </xdr:nvSpPr>
      <xdr:spPr>
        <a:xfrm>
          <a:off x="5238750" y="6867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45</xdr:row>
      <xdr:rowOff>123825</xdr:rowOff>
    </xdr:from>
    <xdr:to>
      <xdr:col>8</xdr:col>
      <xdr:colOff>352425</xdr:colOff>
      <xdr:row>45</xdr:row>
      <xdr:rowOff>123825</xdr:rowOff>
    </xdr:to>
    <xdr:sp>
      <xdr:nvSpPr>
        <xdr:cNvPr id="118" name="Line 122"/>
        <xdr:cNvSpPr>
          <a:spLocks/>
        </xdr:cNvSpPr>
      </xdr:nvSpPr>
      <xdr:spPr>
        <a:xfrm>
          <a:off x="4743450" y="7410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95250</xdr:rowOff>
    </xdr:from>
    <xdr:to>
      <xdr:col>7</xdr:col>
      <xdr:colOff>381000</xdr:colOff>
      <xdr:row>18</xdr:row>
      <xdr:rowOff>95250</xdr:rowOff>
    </xdr:to>
    <xdr:sp>
      <xdr:nvSpPr>
        <xdr:cNvPr id="119" name="Line 123"/>
        <xdr:cNvSpPr>
          <a:spLocks/>
        </xdr:cNvSpPr>
      </xdr:nvSpPr>
      <xdr:spPr>
        <a:xfrm>
          <a:off x="3648075" y="3009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95250</xdr:rowOff>
    </xdr:from>
    <xdr:to>
      <xdr:col>5</xdr:col>
      <xdr:colOff>66675</xdr:colOff>
      <xdr:row>18</xdr:row>
      <xdr:rowOff>95250</xdr:rowOff>
    </xdr:to>
    <xdr:sp>
      <xdr:nvSpPr>
        <xdr:cNvPr id="120" name="Line 124"/>
        <xdr:cNvSpPr>
          <a:spLocks/>
        </xdr:cNvSpPr>
      </xdr:nvSpPr>
      <xdr:spPr>
        <a:xfrm flipH="1">
          <a:off x="2095500" y="3009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14</xdr:row>
      <xdr:rowOff>19050</xdr:rowOff>
    </xdr:from>
    <xdr:to>
      <xdr:col>4</xdr:col>
      <xdr:colOff>161925</xdr:colOff>
      <xdr:row>14</xdr:row>
      <xdr:rowOff>19050</xdr:rowOff>
    </xdr:to>
    <xdr:sp>
      <xdr:nvSpPr>
        <xdr:cNvPr id="121" name="Line 125"/>
        <xdr:cNvSpPr>
          <a:spLocks/>
        </xdr:cNvSpPr>
      </xdr:nvSpPr>
      <xdr:spPr>
        <a:xfrm>
          <a:off x="2324100" y="2286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14</xdr:row>
      <xdr:rowOff>19050</xdr:rowOff>
    </xdr:from>
    <xdr:to>
      <xdr:col>4</xdr:col>
      <xdr:colOff>342900</xdr:colOff>
      <xdr:row>15</xdr:row>
      <xdr:rowOff>161925</xdr:rowOff>
    </xdr:to>
    <xdr:sp>
      <xdr:nvSpPr>
        <xdr:cNvPr id="122" name="Line 126"/>
        <xdr:cNvSpPr>
          <a:spLocks/>
        </xdr:cNvSpPr>
      </xdr:nvSpPr>
      <xdr:spPr>
        <a:xfrm>
          <a:off x="2600325" y="2286000"/>
          <a:ext cx="180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33</xdr:row>
      <xdr:rowOff>76200</xdr:rowOff>
    </xdr:from>
    <xdr:to>
      <xdr:col>6</xdr:col>
      <xdr:colOff>0</xdr:colOff>
      <xdr:row>33</xdr:row>
      <xdr:rowOff>76200</xdr:rowOff>
    </xdr:to>
    <xdr:sp>
      <xdr:nvSpPr>
        <xdr:cNvPr id="123" name="Line 127"/>
        <xdr:cNvSpPr>
          <a:spLocks/>
        </xdr:cNvSpPr>
      </xdr:nvSpPr>
      <xdr:spPr>
        <a:xfrm>
          <a:off x="3524250" y="5419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33</xdr:row>
      <xdr:rowOff>76200</xdr:rowOff>
    </xdr:from>
    <xdr:to>
      <xdr:col>5</xdr:col>
      <xdr:colOff>142875</xdr:colOff>
      <xdr:row>33</xdr:row>
      <xdr:rowOff>76200</xdr:rowOff>
    </xdr:to>
    <xdr:sp>
      <xdr:nvSpPr>
        <xdr:cNvPr id="124" name="Line 128"/>
        <xdr:cNvSpPr>
          <a:spLocks/>
        </xdr:cNvSpPr>
      </xdr:nvSpPr>
      <xdr:spPr>
        <a:xfrm flipH="1">
          <a:off x="3038475" y="5419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19050</xdr:rowOff>
    </xdr:from>
    <xdr:to>
      <xdr:col>5</xdr:col>
      <xdr:colOff>114300</xdr:colOff>
      <xdr:row>36</xdr:row>
      <xdr:rowOff>85725</xdr:rowOff>
    </xdr:to>
    <xdr:sp>
      <xdr:nvSpPr>
        <xdr:cNvPr id="125" name="Oval 129"/>
        <xdr:cNvSpPr>
          <a:spLocks/>
        </xdr:cNvSpPr>
      </xdr:nvSpPr>
      <xdr:spPr>
        <a:xfrm>
          <a:off x="3114675" y="5848350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36</xdr:row>
      <xdr:rowOff>19050</xdr:rowOff>
    </xdr:from>
    <xdr:to>
      <xdr:col>5</xdr:col>
      <xdr:colOff>542925</xdr:colOff>
      <xdr:row>36</xdr:row>
      <xdr:rowOff>85725</xdr:rowOff>
    </xdr:to>
    <xdr:sp>
      <xdr:nvSpPr>
        <xdr:cNvPr id="126" name="Oval 130"/>
        <xdr:cNvSpPr>
          <a:spLocks/>
        </xdr:cNvSpPr>
      </xdr:nvSpPr>
      <xdr:spPr>
        <a:xfrm>
          <a:off x="3543300" y="5848350"/>
          <a:ext cx="4762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34</xdr:row>
      <xdr:rowOff>85725</xdr:rowOff>
    </xdr:from>
    <xdr:to>
      <xdr:col>5</xdr:col>
      <xdr:colOff>542925</xdr:colOff>
      <xdr:row>35</xdr:row>
      <xdr:rowOff>0</xdr:rowOff>
    </xdr:to>
    <xdr:sp>
      <xdr:nvSpPr>
        <xdr:cNvPr id="127" name="Oval 131"/>
        <xdr:cNvSpPr>
          <a:spLocks/>
        </xdr:cNvSpPr>
      </xdr:nvSpPr>
      <xdr:spPr>
        <a:xfrm>
          <a:off x="3543300" y="5591175"/>
          <a:ext cx="476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85725</xdr:rowOff>
    </xdr:from>
    <xdr:to>
      <xdr:col>5</xdr:col>
      <xdr:colOff>123825</xdr:colOff>
      <xdr:row>35</xdr:row>
      <xdr:rowOff>0</xdr:rowOff>
    </xdr:to>
    <xdr:sp>
      <xdr:nvSpPr>
        <xdr:cNvPr id="128" name="Oval 132"/>
        <xdr:cNvSpPr>
          <a:spLocks/>
        </xdr:cNvSpPr>
      </xdr:nvSpPr>
      <xdr:spPr>
        <a:xfrm>
          <a:off x="3124200" y="5591175"/>
          <a:ext cx="476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37</xdr:row>
      <xdr:rowOff>0</xdr:rowOff>
    </xdr:from>
    <xdr:to>
      <xdr:col>6</xdr:col>
      <xdr:colOff>304800</xdr:colOff>
      <xdr:row>43</xdr:row>
      <xdr:rowOff>19050</xdr:rowOff>
    </xdr:to>
    <xdr:sp>
      <xdr:nvSpPr>
        <xdr:cNvPr id="129" name="Line 133"/>
        <xdr:cNvSpPr>
          <a:spLocks/>
        </xdr:cNvSpPr>
      </xdr:nvSpPr>
      <xdr:spPr>
        <a:xfrm>
          <a:off x="3962400" y="5991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34</xdr:row>
      <xdr:rowOff>95250</xdr:rowOff>
    </xdr:from>
    <xdr:to>
      <xdr:col>5</xdr:col>
      <xdr:colOff>333375</xdr:colOff>
      <xdr:row>35</xdr:row>
      <xdr:rowOff>9525</xdr:rowOff>
    </xdr:to>
    <xdr:sp>
      <xdr:nvSpPr>
        <xdr:cNvPr id="130" name="Oval 134"/>
        <xdr:cNvSpPr>
          <a:spLocks/>
        </xdr:cNvSpPr>
      </xdr:nvSpPr>
      <xdr:spPr>
        <a:xfrm>
          <a:off x="3333750" y="5600700"/>
          <a:ext cx="476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9525</xdr:rowOff>
    </xdr:from>
    <xdr:to>
      <xdr:col>5</xdr:col>
      <xdr:colOff>342900</xdr:colOff>
      <xdr:row>36</xdr:row>
      <xdr:rowOff>85725</xdr:rowOff>
    </xdr:to>
    <xdr:sp>
      <xdr:nvSpPr>
        <xdr:cNvPr id="131" name="Oval 135"/>
        <xdr:cNvSpPr>
          <a:spLocks/>
        </xdr:cNvSpPr>
      </xdr:nvSpPr>
      <xdr:spPr>
        <a:xfrm>
          <a:off x="3343275" y="5838825"/>
          <a:ext cx="476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95250</xdr:rowOff>
    </xdr:from>
    <xdr:to>
      <xdr:col>1</xdr:col>
      <xdr:colOff>514350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2395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41</xdr:row>
      <xdr:rowOff>95250</xdr:rowOff>
    </xdr:from>
    <xdr:to>
      <xdr:col>1</xdr:col>
      <xdr:colOff>495300</xdr:colOff>
      <xdr:row>41</xdr:row>
      <xdr:rowOff>95250</xdr:rowOff>
    </xdr:to>
    <xdr:sp>
      <xdr:nvSpPr>
        <xdr:cNvPr id="2" name="Line 5"/>
        <xdr:cNvSpPr>
          <a:spLocks/>
        </xdr:cNvSpPr>
      </xdr:nvSpPr>
      <xdr:spPr>
        <a:xfrm flipV="1">
          <a:off x="981075" y="67532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3</xdr:row>
      <xdr:rowOff>76200</xdr:rowOff>
    </xdr:from>
    <xdr:to>
      <xdr:col>11</xdr:col>
      <xdr:colOff>514350</xdr:colOff>
      <xdr:row>3</xdr:row>
      <xdr:rowOff>76200</xdr:rowOff>
    </xdr:to>
    <xdr:sp>
      <xdr:nvSpPr>
        <xdr:cNvPr id="3" name="Line 7"/>
        <xdr:cNvSpPr>
          <a:spLocks/>
        </xdr:cNvSpPr>
      </xdr:nvSpPr>
      <xdr:spPr>
        <a:xfrm>
          <a:off x="765810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32</xdr:row>
      <xdr:rowOff>95250</xdr:rowOff>
    </xdr:from>
    <xdr:to>
      <xdr:col>11</xdr:col>
      <xdr:colOff>495300</xdr:colOff>
      <xdr:row>32</xdr:row>
      <xdr:rowOff>95250</xdr:rowOff>
    </xdr:to>
    <xdr:sp>
      <xdr:nvSpPr>
        <xdr:cNvPr id="4" name="Line 11"/>
        <xdr:cNvSpPr>
          <a:spLocks/>
        </xdr:cNvSpPr>
      </xdr:nvSpPr>
      <xdr:spPr>
        <a:xfrm flipV="1">
          <a:off x="7515225" y="529590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41</xdr:row>
      <xdr:rowOff>95250</xdr:rowOff>
    </xdr:from>
    <xdr:to>
      <xdr:col>1</xdr:col>
      <xdr:colOff>495300</xdr:colOff>
      <xdr:row>41</xdr:row>
      <xdr:rowOff>95250</xdr:rowOff>
    </xdr:to>
    <xdr:sp>
      <xdr:nvSpPr>
        <xdr:cNvPr id="5" name="Line 13"/>
        <xdr:cNvSpPr>
          <a:spLocks/>
        </xdr:cNvSpPr>
      </xdr:nvSpPr>
      <xdr:spPr>
        <a:xfrm flipV="1">
          <a:off x="981075" y="67532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76200</xdr:rowOff>
    </xdr:from>
    <xdr:to>
      <xdr:col>1</xdr:col>
      <xdr:colOff>514350</xdr:colOff>
      <xdr:row>29</xdr:row>
      <xdr:rowOff>76200</xdr:rowOff>
    </xdr:to>
    <xdr:sp>
      <xdr:nvSpPr>
        <xdr:cNvPr id="6" name="Line 16"/>
        <xdr:cNvSpPr>
          <a:spLocks/>
        </xdr:cNvSpPr>
      </xdr:nvSpPr>
      <xdr:spPr>
        <a:xfrm>
          <a:off x="11239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114300</xdr:rowOff>
    </xdr:from>
    <xdr:to>
      <xdr:col>1</xdr:col>
      <xdr:colOff>514350</xdr:colOff>
      <xdr:row>30</xdr:row>
      <xdr:rowOff>114300</xdr:rowOff>
    </xdr:to>
    <xdr:sp>
      <xdr:nvSpPr>
        <xdr:cNvPr id="7" name="Line 17"/>
        <xdr:cNvSpPr>
          <a:spLocks/>
        </xdr:cNvSpPr>
      </xdr:nvSpPr>
      <xdr:spPr>
        <a:xfrm>
          <a:off x="1085850" y="49911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95250</xdr:rowOff>
    </xdr:from>
    <xdr:to>
      <xdr:col>1</xdr:col>
      <xdr:colOff>514350</xdr:colOff>
      <xdr:row>31</xdr:row>
      <xdr:rowOff>95250</xdr:rowOff>
    </xdr:to>
    <xdr:sp>
      <xdr:nvSpPr>
        <xdr:cNvPr id="8" name="Line 18"/>
        <xdr:cNvSpPr>
          <a:spLocks/>
        </xdr:cNvSpPr>
      </xdr:nvSpPr>
      <xdr:spPr>
        <a:xfrm>
          <a:off x="1095375" y="51339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95250</xdr:rowOff>
    </xdr:from>
    <xdr:to>
      <xdr:col>1</xdr:col>
      <xdr:colOff>514350</xdr:colOff>
      <xdr:row>32</xdr:row>
      <xdr:rowOff>95250</xdr:rowOff>
    </xdr:to>
    <xdr:sp>
      <xdr:nvSpPr>
        <xdr:cNvPr id="9" name="Line 19"/>
        <xdr:cNvSpPr>
          <a:spLocks/>
        </xdr:cNvSpPr>
      </xdr:nvSpPr>
      <xdr:spPr>
        <a:xfrm>
          <a:off x="1066800" y="52959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114300</xdr:rowOff>
    </xdr:from>
    <xdr:to>
      <xdr:col>11</xdr:col>
      <xdr:colOff>495300</xdr:colOff>
      <xdr:row>26</xdr:row>
      <xdr:rowOff>123825</xdr:rowOff>
    </xdr:to>
    <xdr:sp>
      <xdr:nvSpPr>
        <xdr:cNvPr id="10" name="Line 20"/>
        <xdr:cNvSpPr>
          <a:spLocks/>
        </xdr:cNvSpPr>
      </xdr:nvSpPr>
      <xdr:spPr>
        <a:xfrm flipV="1">
          <a:off x="7515225" y="434340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29</xdr:row>
      <xdr:rowOff>85725</xdr:rowOff>
    </xdr:from>
    <xdr:to>
      <xdr:col>1</xdr:col>
      <xdr:colOff>504825</xdr:colOff>
      <xdr:row>29</xdr:row>
      <xdr:rowOff>85725</xdr:rowOff>
    </xdr:to>
    <xdr:sp>
      <xdr:nvSpPr>
        <xdr:cNvPr id="11" name="Line 21"/>
        <xdr:cNvSpPr>
          <a:spLocks/>
        </xdr:cNvSpPr>
      </xdr:nvSpPr>
      <xdr:spPr>
        <a:xfrm flipV="1">
          <a:off x="1028700" y="4800600"/>
          <a:ext cx="85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24</xdr:row>
      <xdr:rowOff>114300</xdr:rowOff>
    </xdr:from>
    <xdr:to>
      <xdr:col>1</xdr:col>
      <xdr:colOff>495300</xdr:colOff>
      <xdr:row>24</xdr:row>
      <xdr:rowOff>123825</xdr:rowOff>
    </xdr:to>
    <xdr:sp>
      <xdr:nvSpPr>
        <xdr:cNvPr id="12" name="Line 22"/>
        <xdr:cNvSpPr>
          <a:spLocks/>
        </xdr:cNvSpPr>
      </xdr:nvSpPr>
      <xdr:spPr>
        <a:xfrm flipV="1">
          <a:off x="981075" y="400050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114300</xdr:rowOff>
    </xdr:from>
    <xdr:to>
      <xdr:col>1</xdr:col>
      <xdr:colOff>495300</xdr:colOff>
      <xdr:row>4</xdr:row>
      <xdr:rowOff>123825</xdr:rowOff>
    </xdr:to>
    <xdr:sp>
      <xdr:nvSpPr>
        <xdr:cNvPr id="13" name="Line 23"/>
        <xdr:cNvSpPr>
          <a:spLocks/>
        </xdr:cNvSpPr>
      </xdr:nvSpPr>
      <xdr:spPr>
        <a:xfrm flipV="1">
          <a:off x="981075" y="762000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21</xdr:row>
      <xdr:rowOff>114300</xdr:rowOff>
    </xdr:from>
    <xdr:to>
      <xdr:col>11</xdr:col>
      <xdr:colOff>542925</xdr:colOff>
      <xdr:row>21</xdr:row>
      <xdr:rowOff>123825</xdr:rowOff>
    </xdr:to>
    <xdr:sp>
      <xdr:nvSpPr>
        <xdr:cNvPr id="14" name="Line 24"/>
        <xdr:cNvSpPr>
          <a:spLocks/>
        </xdr:cNvSpPr>
      </xdr:nvSpPr>
      <xdr:spPr>
        <a:xfrm flipV="1">
          <a:off x="7562850" y="35147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_nandwana@yahoo.co.in" TargetMode="External" /><Relationship Id="rId2" Type="http://schemas.openxmlformats.org/officeDocument/2006/relationships/hyperlink" Target="mailto:pk_nandwana@yahoo.co.in" TargetMode="External" /><Relationship Id="rId3" Type="http://schemas.openxmlformats.org/officeDocument/2006/relationships/hyperlink" Target="mailto:pk_nandwana@yahoo.co.in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T62"/>
  <sheetViews>
    <sheetView showGridLines="0" tabSelected="1" workbookViewId="0" topLeftCell="D38">
      <selection activeCell="F45" sqref="F45"/>
    </sheetView>
  </sheetViews>
  <sheetFormatPr defaultColWidth="9.140625" defaultRowHeight="15.75" customHeight="1"/>
  <cols>
    <col min="1" max="1" width="9.140625" style="47" customWidth="1"/>
    <col min="2" max="2" width="3.421875" style="47" customWidth="1"/>
    <col min="3" max="3" width="9.57421875" style="47" customWidth="1"/>
    <col min="4" max="256" width="9.140625" style="47" customWidth="1"/>
  </cols>
  <sheetData>
    <row r="1" spans="2:11" ht="15.75" customHeight="1">
      <c r="B1" s="471" t="s">
        <v>154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2:17" ht="15.75" customHeight="1">
      <c r="B2" s="483" t="s">
        <v>297</v>
      </c>
      <c r="C2" s="484"/>
      <c r="D2" s="484"/>
      <c r="E2" s="484"/>
      <c r="F2" s="484"/>
      <c r="G2" s="484"/>
      <c r="H2" s="484"/>
      <c r="I2" s="484"/>
      <c r="J2" s="484"/>
      <c r="K2" s="485"/>
      <c r="L2" s="122"/>
      <c r="M2" s="122"/>
      <c r="N2" s="122"/>
      <c r="O2" s="122"/>
      <c r="P2" s="122"/>
      <c r="Q2" s="122"/>
    </row>
    <row r="3" spans="2:20" ht="15.75" customHeight="1">
      <c r="B3" s="189"/>
      <c r="C3" s="487" t="s">
        <v>107</v>
      </c>
      <c r="D3" s="487"/>
      <c r="E3" s="489" t="s">
        <v>119</v>
      </c>
      <c r="F3" s="489"/>
      <c r="G3" s="489"/>
      <c r="H3" s="489"/>
      <c r="I3" s="489"/>
      <c r="J3" s="489"/>
      <c r="K3" s="490"/>
      <c r="L3" s="116"/>
      <c r="M3" s="39"/>
      <c r="P3" s="123"/>
      <c r="Q3" s="116"/>
      <c r="R3" s="35"/>
      <c r="S3" s="35"/>
      <c r="T3" s="35"/>
    </row>
    <row r="4" spans="2:17" ht="15.75" customHeight="1">
      <c r="B4" s="189"/>
      <c r="C4" s="160"/>
      <c r="D4" s="160"/>
      <c r="E4" s="481"/>
      <c r="F4" s="481"/>
      <c r="G4" s="66"/>
      <c r="H4" s="66"/>
      <c r="I4" s="66"/>
      <c r="J4" s="66"/>
      <c r="K4" s="190"/>
      <c r="L4" s="116"/>
      <c r="N4" s="115"/>
      <c r="O4" s="35"/>
      <c r="P4" s="117"/>
      <c r="Q4" s="118"/>
    </row>
    <row r="5" spans="2:15" ht="15.75" customHeight="1">
      <c r="B5" s="193">
        <v>1</v>
      </c>
      <c r="C5" s="88" t="s">
        <v>120</v>
      </c>
      <c r="D5" s="194"/>
      <c r="E5" s="72"/>
      <c r="F5" s="204">
        <v>600</v>
      </c>
      <c r="G5" s="160" t="s">
        <v>121</v>
      </c>
      <c r="H5" s="195">
        <f>F5*1000</f>
        <v>600000</v>
      </c>
      <c r="I5" s="164" t="s">
        <v>95</v>
      </c>
      <c r="J5" s="196"/>
      <c r="K5" s="197"/>
      <c r="N5" s="116"/>
      <c r="O5" s="35"/>
    </row>
    <row r="6" spans="2:15" ht="15.75" customHeight="1">
      <c r="B6" s="193"/>
      <c r="C6" s="482"/>
      <c r="D6" s="482"/>
      <c r="E6" s="73"/>
      <c r="F6" s="199"/>
      <c r="G6" s="66"/>
      <c r="H6" s="160"/>
      <c r="I6" s="73"/>
      <c r="J6" s="160"/>
      <c r="K6" s="197"/>
      <c r="O6" s="35"/>
    </row>
    <row r="7" spans="2:17" ht="15.75" customHeight="1">
      <c r="B7" s="193">
        <v>2</v>
      </c>
      <c r="C7" s="200" t="s">
        <v>151</v>
      </c>
      <c r="D7" s="77"/>
      <c r="E7" s="72"/>
      <c r="F7" s="216">
        <v>0.6</v>
      </c>
      <c r="G7" s="164" t="s">
        <v>100</v>
      </c>
      <c r="H7" s="160"/>
      <c r="I7" s="160"/>
      <c r="J7" s="216">
        <v>0.4</v>
      </c>
      <c r="K7" s="197" t="s">
        <v>100</v>
      </c>
      <c r="O7" s="35"/>
      <c r="Q7" s="118"/>
    </row>
    <row r="8" spans="2:16" ht="15.75" customHeight="1">
      <c r="B8" s="193"/>
      <c r="C8" s="482"/>
      <c r="D8" s="482"/>
      <c r="E8" s="73"/>
      <c r="F8" s="201"/>
      <c r="G8" s="77"/>
      <c r="H8" s="160"/>
      <c r="I8" s="160"/>
      <c r="J8" s="201"/>
      <c r="K8" s="202"/>
      <c r="L8" s="34"/>
      <c r="O8" s="35"/>
      <c r="P8" s="48"/>
    </row>
    <row r="9" spans="2:17" ht="15.75" customHeight="1">
      <c r="B9" s="193">
        <v>3</v>
      </c>
      <c r="C9" s="198" t="s">
        <v>109</v>
      </c>
      <c r="D9" s="160"/>
      <c r="E9" s="77" t="s">
        <v>113</v>
      </c>
      <c r="F9" s="199">
        <v>20</v>
      </c>
      <c r="G9" s="160"/>
      <c r="H9" s="160"/>
      <c r="I9" s="203" t="s">
        <v>125</v>
      </c>
      <c r="J9" s="204">
        <v>7</v>
      </c>
      <c r="K9" s="197" t="s">
        <v>124</v>
      </c>
      <c r="N9" s="119"/>
      <c r="O9" s="35"/>
      <c r="Q9" s="48"/>
    </row>
    <row r="10" spans="2:17" ht="15.75" customHeight="1">
      <c r="B10" s="193"/>
      <c r="C10" s="198"/>
      <c r="D10" s="160"/>
      <c r="E10" s="77"/>
      <c r="F10" s="199"/>
      <c r="G10" s="160"/>
      <c r="H10" s="160"/>
      <c r="I10" s="203"/>
      <c r="J10" s="204"/>
      <c r="K10" s="197"/>
      <c r="N10" s="119"/>
      <c r="O10" s="35"/>
      <c r="Q10" s="48"/>
    </row>
    <row r="11" spans="2:16" ht="15.75" customHeight="1">
      <c r="B11" s="193"/>
      <c r="C11" s="160"/>
      <c r="D11" s="160"/>
      <c r="E11" s="161" t="s">
        <v>0</v>
      </c>
      <c r="F11" s="204">
        <v>13.33</v>
      </c>
      <c r="G11" s="160"/>
      <c r="H11" s="160"/>
      <c r="I11" s="77" t="s">
        <v>114</v>
      </c>
      <c r="J11" s="199">
        <v>24000</v>
      </c>
      <c r="K11" s="205" t="s">
        <v>96</v>
      </c>
      <c r="N11" s="116"/>
      <c r="O11" s="35"/>
      <c r="P11" s="48"/>
    </row>
    <row r="12" spans="2:16" ht="15.75" customHeight="1">
      <c r="B12" s="193"/>
      <c r="C12" s="160"/>
      <c r="D12" s="160"/>
      <c r="E12" s="160"/>
      <c r="F12" s="206"/>
      <c r="G12" s="160"/>
      <c r="H12" s="160"/>
      <c r="I12" s="207"/>
      <c r="J12" s="206"/>
      <c r="K12" s="197"/>
      <c r="N12" s="116"/>
      <c r="O12" s="35"/>
      <c r="P12" s="48"/>
    </row>
    <row r="13" spans="2:16" ht="15.75" customHeight="1">
      <c r="B13" s="193">
        <v>4</v>
      </c>
      <c r="C13" s="198" t="s">
        <v>122</v>
      </c>
      <c r="D13" s="160"/>
      <c r="E13" s="194" t="s">
        <v>133</v>
      </c>
      <c r="F13" s="199">
        <v>415</v>
      </c>
      <c r="G13" s="160"/>
      <c r="H13" s="160"/>
      <c r="I13" s="208" t="s">
        <v>110</v>
      </c>
      <c r="J13" s="199">
        <v>230</v>
      </c>
      <c r="K13" s="190" t="s">
        <v>99</v>
      </c>
      <c r="N13" s="116"/>
      <c r="O13" s="35"/>
      <c r="P13" s="48"/>
    </row>
    <row r="14" spans="2:11" ht="15.75" customHeight="1">
      <c r="B14" s="193"/>
      <c r="C14" s="160"/>
      <c r="D14" s="160"/>
      <c r="E14" s="160"/>
      <c r="F14" s="206"/>
      <c r="G14" s="160"/>
      <c r="H14" s="160"/>
      <c r="I14" s="160"/>
      <c r="J14" s="206"/>
      <c r="K14" s="197"/>
    </row>
    <row r="15" spans="2:12" ht="15.75" customHeight="1">
      <c r="B15" s="193">
        <v>5</v>
      </c>
      <c r="C15" s="198" t="s">
        <v>111</v>
      </c>
      <c r="D15" s="160"/>
      <c r="E15" s="161" t="s">
        <v>263</v>
      </c>
      <c r="F15" s="204">
        <f>120</f>
        <v>120</v>
      </c>
      <c r="G15" s="160" t="s">
        <v>129</v>
      </c>
      <c r="H15" s="160"/>
      <c r="I15" s="161" t="s">
        <v>108</v>
      </c>
      <c r="J15" s="204">
        <v>18000</v>
      </c>
      <c r="K15" s="190" t="s">
        <v>123</v>
      </c>
      <c r="L15" s="35"/>
    </row>
    <row r="16" spans="2:11" ht="15.75" customHeight="1">
      <c r="B16" s="209"/>
      <c r="C16" s="160"/>
      <c r="D16" s="160"/>
      <c r="E16" s="160"/>
      <c r="F16" s="206"/>
      <c r="G16" s="160"/>
      <c r="H16" s="160"/>
      <c r="I16" s="160"/>
      <c r="J16" s="206"/>
      <c r="K16" s="197"/>
    </row>
    <row r="17" spans="2:11" ht="15.75" customHeight="1">
      <c r="B17" s="210">
        <v>6</v>
      </c>
      <c r="C17" s="211" t="s">
        <v>163</v>
      </c>
      <c r="D17" s="160"/>
      <c r="E17" s="160"/>
      <c r="F17" s="204">
        <v>30</v>
      </c>
      <c r="G17" s="160" t="s">
        <v>10</v>
      </c>
      <c r="H17" s="488" t="s">
        <v>164</v>
      </c>
      <c r="I17" s="488"/>
      <c r="J17" s="199">
        <v>40</v>
      </c>
      <c r="K17" s="197" t="s">
        <v>10</v>
      </c>
    </row>
    <row r="18" spans="2:12" ht="15.75" customHeight="1">
      <c r="B18" s="193"/>
      <c r="C18" s="212"/>
      <c r="D18" s="77"/>
      <c r="E18" s="160"/>
      <c r="F18" s="206"/>
      <c r="G18" s="77"/>
      <c r="H18" s="160"/>
      <c r="I18" s="72"/>
      <c r="J18" s="160"/>
      <c r="K18" s="202"/>
      <c r="L18" s="38"/>
    </row>
    <row r="19" spans="2:12" ht="15.75" customHeight="1">
      <c r="B19" s="193">
        <v>8</v>
      </c>
      <c r="C19" s="88" t="s">
        <v>266</v>
      </c>
      <c r="D19" s="77"/>
      <c r="E19" s="160"/>
      <c r="F19" s="206"/>
      <c r="G19" s="77"/>
      <c r="H19" s="160"/>
      <c r="I19" s="72"/>
      <c r="J19" s="160"/>
      <c r="K19" s="202"/>
      <c r="L19" s="38"/>
    </row>
    <row r="20" spans="2:12" ht="15.75" customHeight="1">
      <c r="B20" s="193"/>
      <c r="C20" s="212"/>
      <c r="D20" s="486" t="s">
        <v>268</v>
      </c>
      <c r="E20" s="486"/>
      <c r="F20" s="199">
        <v>12</v>
      </c>
      <c r="G20" s="164" t="s">
        <v>265</v>
      </c>
      <c r="H20" s="218">
        <f>' Design'!M81</f>
        <v>22</v>
      </c>
      <c r="I20" s="66" t="s">
        <v>223</v>
      </c>
      <c r="J20" s="196"/>
      <c r="K20" s="202"/>
      <c r="L20" s="38"/>
    </row>
    <row r="21" spans="2:12" ht="15.75" customHeight="1">
      <c r="B21" s="193"/>
      <c r="C21" s="212"/>
      <c r="D21" s="77"/>
      <c r="E21" s="160"/>
      <c r="F21" s="201"/>
      <c r="G21" s="77"/>
      <c r="H21" s="214"/>
      <c r="I21" s="72"/>
      <c r="J21" s="160"/>
      <c r="K21" s="202"/>
      <c r="L21" s="38"/>
    </row>
    <row r="22" spans="2:12" ht="15.75" customHeight="1">
      <c r="B22" s="193"/>
      <c r="C22" s="212"/>
      <c r="D22" s="486" t="s">
        <v>270</v>
      </c>
      <c r="E22" s="486"/>
      <c r="F22" s="199">
        <f>F20</f>
        <v>12</v>
      </c>
      <c r="G22" s="164" t="s">
        <v>265</v>
      </c>
      <c r="H22" s="215">
        <f>F55</f>
        <v>12</v>
      </c>
      <c r="I22" s="163" t="s">
        <v>272</v>
      </c>
      <c r="J22" s="160"/>
      <c r="K22" s="202"/>
      <c r="L22" s="38"/>
    </row>
    <row r="23" spans="2:12" ht="15.75" customHeight="1">
      <c r="B23" s="193"/>
      <c r="C23" s="212"/>
      <c r="D23" s="77"/>
      <c r="E23" s="160"/>
      <c r="F23" s="206"/>
      <c r="G23" s="77"/>
      <c r="H23" s="214"/>
      <c r="I23" s="72"/>
      <c r="J23" s="160"/>
      <c r="K23" s="202"/>
      <c r="L23" s="38"/>
    </row>
    <row r="24" spans="2:12" ht="15.75" customHeight="1">
      <c r="B24" s="193"/>
      <c r="C24" s="212"/>
      <c r="D24" s="486" t="s">
        <v>270</v>
      </c>
      <c r="E24" s="486"/>
      <c r="F24" s="199">
        <f>F22</f>
        <v>12</v>
      </c>
      <c r="G24" s="164" t="s">
        <v>265</v>
      </c>
      <c r="H24" s="215">
        <f>' Design'!J101</f>
        <v>3</v>
      </c>
      <c r="I24" s="163" t="s">
        <v>271</v>
      </c>
      <c r="J24" s="160"/>
      <c r="K24" s="202"/>
      <c r="L24" s="38"/>
    </row>
    <row r="25" spans="2:12" ht="15.75" customHeight="1">
      <c r="B25" s="193"/>
      <c r="C25" s="212"/>
      <c r="D25" s="77"/>
      <c r="E25" s="77"/>
      <c r="F25" s="73"/>
      <c r="G25" s="164"/>
      <c r="H25" s="215"/>
      <c r="I25" s="163"/>
      <c r="J25" s="160"/>
      <c r="K25" s="202"/>
      <c r="L25" s="38"/>
    </row>
    <row r="26" spans="2:12" ht="15.75" customHeight="1">
      <c r="B26" s="193">
        <v>9</v>
      </c>
      <c r="C26" s="88" t="s">
        <v>294</v>
      </c>
      <c r="D26" s="77"/>
      <c r="E26" s="77" t="s">
        <v>141</v>
      </c>
      <c r="F26" s="217">
        <f>' Design'!O23</f>
        <v>3</v>
      </c>
      <c r="G26" s="164" t="s">
        <v>295</v>
      </c>
      <c r="H26" s="217">
        <f>' Design'!O25</f>
        <v>2</v>
      </c>
      <c r="I26" s="163" t="s">
        <v>296</v>
      </c>
      <c r="J26" s="219">
        <f>' Design'!K42/1000</f>
        <v>0.35</v>
      </c>
      <c r="K26" s="205" t="s">
        <v>100</v>
      </c>
      <c r="L26" s="38"/>
    </row>
    <row r="27" spans="2:12" ht="15.75" customHeight="1">
      <c r="B27" s="193"/>
      <c r="C27" s="212"/>
      <c r="D27" s="77"/>
      <c r="E27" s="160"/>
      <c r="F27" s="160"/>
      <c r="G27" s="73">
        <f>F7*1000</f>
        <v>600</v>
      </c>
      <c r="H27" s="160"/>
      <c r="I27" s="72"/>
      <c r="J27" s="160"/>
      <c r="K27" s="202"/>
      <c r="L27" s="38"/>
    </row>
    <row r="28" spans="2:12" ht="15.75" customHeight="1">
      <c r="B28" s="193"/>
      <c r="C28" s="212"/>
      <c r="D28" s="77"/>
      <c r="E28" s="160"/>
      <c r="F28" s="160"/>
      <c r="G28" s="137"/>
      <c r="H28" s="160"/>
      <c r="I28" s="72"/>
      <c r="J28" s="160"/>
      <c r="K28" s="202"/>
      <c r="L28" s="38"/>
    </row>
    <row r="29" spans="2:11" ht="15.75" customHeight="1">
      <c r="B29" s="209"/>
      <c r="C29" s="160"/>
      <c r="D29" s="160"/>
      <c r="E29" s="160">
        <v>2</v>
      </c>
      <c r="F29" s="160" t="s">
        <v>269</v>
      </c>
      <c r="G29" s="134"/>
      <c r="H29" s="160" t="s">
        <v>288</v>
      </c>
      <c r="I29" s="160"/>
      <c r="J29" s="160"/>
      <c r="K29" s="197"/>
    </row>
    <row r="30" spans="2:18" ht="15.75" customHeight="1">
      <c r="B30" s="209"/>
      <c r="C30" s="160"/>
      <c r="D30" s="160"/>
      <c r="E30" s="160"/>
      <c r="F30" s="160"/>
      <c r="G30" s="134"/>
      <c r="H30" s="160"/>
      <c r="I30" s="160"/>
      <c r="J30" s="160"/>
      <c r="K30" s="197"/>
      <c r="M30" s="116"/>
      <c r="R30" s="48"/>
    </row>
    <row r="31" spans="2:14" ht="15.75" customHeight="1">
      <c r="B31" s="209"/>
      <c r="C31" s="477">
        <f>' Design'!E72</f>
        <v>350</v>
      </c>
      <c r="D31" s="138"/>
      <c r="E31" s="136"/>
      <c r="F31" s="135"/>
      <c r="G31" s="126"/>
      <c r="H31" s="135"/>
      <c r="I31" s="135"/>
      <c r="J31" s="135"/>
      <c r="K31" s="220"/>
      <c r="M31" s="116"/>
      <c r="N31" s="116"/>
    </row>
    <row r="32" spans="2:12" ht="15.75" customHeight="1">
      <c r="B32" s="229"/>
      <c r="C32" s="477"/>
      <c r="D32" s="132"/>
      <c r="E32" s="114"/>
      <c r="F32" s="113"/>
      <c r="G32" s="113"/>
      <c r="H32" s="113"/>
      <c r="I32" s="127"/>
      <c r="J32" s="128"/>
      <c r="K32" s="221"/>
      <c r="L32" s="120"/>
    </row>
    <row r="33" spans="2:12" ht="15.75" customHeight="1">
      <c r="B33" s="230"/>
      <c r="C33" s="477"/>
      <c r="D33" s="132"/>
      <c r="E33" s="114"/>
      <c r="F33" s="113"/>
      <c r="G33" s="113"/>
      <c r="H33" s="113"/>
      <c r="I33" s="129"/>
      <c r="J33" s="127"/>
      <c r="K33" s="225"/>
      <c r="L33" s="120"/>
    </row>
    <row r="34" spans="2:12" ht="15.75" customHeight="1">
      <c r="B34" s="229"/>
      <c r="C34" s="231"/>
      <c r="D34" s="478">
        <f>' Design'!Q99*1000</f>
        <v>500</v>
      </c>
      <c r="E34" s="478"/>
      <c r="F34" s="213"/>
      <c r="G34" s="232">
        <f>' Design'!M88*1000</f>
        <v>2000</v>
      </c>
      <c r="H34" s="213"/>
      <c r="I34" s="479">
        <f>D34</f>
        <v>500</v>
      </c>
      <c r="J34" s="480"/>
      <c r="K34" s="226"/>
      <c r="L34" s="120"/>
    </row>
    <row r="35" spans="2:12" ht="15.75" customHeight="1">
      <c r="B35" s="229"/>
      <c r="C35" s="231"/>
      <c r="D35" s="74"/>
      <c r="E35" s="74"/>
      <c r="F35" s="472" t="s">
        <v>289</v>
      </c>
      <c r="G35" s="472"/>
      <c r="H35" s="472"/>
      <c r="I35" s="102"/>
      <c r="J35" s="101"/>
      <c r="K35" s="226"/>
      <c r="L35" s="120"/>
    </row>
    <row r="36" spans="2:12" ht="15.75" customHeight="1">
      <c r="B36" s="229"/>
      <c r="C36" s="235"/>
      <c r="D36" s="90"/>
      <c r="E36" s="66"/>
      <c r="F36" s="160"/>
      <c r="G36" s="162">
        <f>F26*1000</f>
        <v>3000</v>
      </c>
      <c r="H36" s="160"/>
      <c r="I36" s="236"/>
      <c r="J36" s="231"/>
      <c r="K36" s="226"/>
      <c r="L36" s="120"/>
    </row>
    <row r="37" spans="2:12" ht="12" customHeight="1">
      <c r="B37" s="229"/>
      <c r="C37" s="237"/>
      <c r="D37" s="130"/>
      <c r="E37" s="170"/>
      <c r="F37" s="131"/>
      <c r="G37" s="129"/>
      <c r="H37" s="127"/>
      <c r="I37" s="127"/>
      <c r="J37" s="127"/>
      <c r="K37" s="227"/>
      <c r="L37" s="120"/>
    </row>
    <row r="38" spans="2:12" ht="12" customHeight="1">
      <c r="B38" s="238"/>
      <c r="C38" s="239"/>
      <c r="D38" s="113"/>
      <c r="E38" s="113"/>
      <c r="F38" s="175"/>
      <c r="G38" s="139"/>
      <c r="H38" s="144"/>
      <c r="I38" s="127"/>
      <c r="J38" s="127"/>
      <c r="K38" s="475"/>
      <c r="L38" s="120"/>
    </row>
    <row r="39" spans="2:12" ht="12" customHeight="1">
      <c r="B39" s="229"/>
      <c r="C39" s="235"/>
      <c r="D39" s="113"/>
      <c r="E39" s="113"/>
      <c r="F39" s="145"/>
      <c r="G39" s="139"/>
      <c r="H39" s="144"/>
      <c r="I39" s="129"/>
      <c r="J39" s="127"/>
      <c r="K39" s="475"/>
      <c r="L39" s="124"/>
    </row>
    <row r="40" spans="2:12" ht="12" customHeight="1">
      <c r="B40" s="229"/>
      <c r="C40" s="235"/>
      <c r="D40" s="113"/>
      <c r="E40" s="113"/>
      <c r="F40" s="145"/>
      <c r="G40" s="139"/>
      <c r="H40" s="144"/>
      <c r="I40" s="129"/>
      <c r="J40" s="127"/>
      <c r="K40" s="475"/>
      <c r="L40" s="121"/>
    </row>
    <row r="41" spans="2:12" ht="12" customHeight="1">
      <c r="B41" s="230"/>
      <c r="C41" s="235"/>
      <c r="D41" s="113"/>
      <c r="E41" s="113"/>
      <c r="F41" s="145"/>
      <c r="G41" s="139"/>
      <c r="H41" s="144"/>
      <c r="I41" s="129"/>
      <c r="J41" s="127"/>
      <c r="K41" s="474" t="s">
        <v>223</v>
      </c>
      <c r="L41" s="120"/>
    </row>
    <row r="42" spans="2:12" ht="12" customHeight="1">
      <c r="B42" s="238"/>
      <c r="C42" s="235"/>
      <c r="D42" s="113"/>
      <c r="E42" s="113"/>
      <c r="F42" s="175"/>
      <c r="G42" s="139"/>
      <c r="H42" s="144"/>
      <c r="I42" s="129"/>
      <c r="J42" s="127"/>
      <c r="K42" s="474"/>
      <c r="L42" s="120"/>
    </row>
    <row r="43" spans="2:12" ht="12" customHeight="1">
      <c r="B43" s="238"/>
      <c r="C43" s="239"/>
      <c r="D43" s="113"/>
      <c r="E43" s="113"/>
      <c r="F43" s="145"/>
      <c r="G43" s="173">
        <f>G27</f>
        <v>600</v>
      </c>
      <c r="H43" s="144"/>
      <c r="I43" s="129"/>
      <c r="J43" s="127"/>
      <c r="K43" s="473">
        <f>' Design'!M81</f>
        <v>22</v>
      </c>
      <c r="L43" s="120"/>
    </row>
    <row r="44" spans="2:12" ht="12" customHeight="1">
      <c r="B44" s="238"/>
      <c r="C44" s="235"/>
      <c r="D44" s="113"/>
      <c r="E44" s="113"/>
      <c r="F44" s="145"/>
      <c r="G44" s="151"/>
      <c r="H44" s="144"/>
      <c r="I44" s="129"/>
      <c r="J44" s="127"/>
      <c r="K44" s="476"/>
      <c r="L44" s="120"/>
    </row>
    <row r="45" spans="2:12" ht="12" customHeight="1">
      <c r="B45" s="230"/>
      <c r="C45" s="240">
        <f>H26*1000</f>
        <v>2000</v>
      </c>
      <c r="D45" s="113"/>
      <c r="E45" s="113"/>
      <c r="F45" s="169"/>
      <c r="G45" s="168"/>
      <c r="H45" s="176">
        <f>J7*1000</f>
        <v>400</v>
      </c>
      <c r="I45" s="171"/>
      <c r="J45" s="128"/>
      <c r="K45" s="474" t="s">
        <v>265</v>
      </c>
      <c r="L45" s="120"/>
    </row>
    <row r="46" spans="2:12" ht="12" customHeight="1">
      <c r="B46" s="230"/>
      <c r="C46" s="237"/>
      <c r="D46" s="126"/>
      <c r="E46" s="113"/>
      <c r="F46" s="145"/>
      <c r="G46" s="152"/>
      <c r="H46" s="144"/>
      <c r="I46" s="129"/>
      <c r="J46" s="127"/>
      <c r="K46" s="474"/>
      <c r="L46" s="120"/>
    </row>
    <row r="47" spans="2:12" ht="12" customHeight="1">
      <c r="B47" s="241"/>
      <c r="C47" s="64"/>
      <c r="D47" s="125"/>
      <c r="E47" s="125"/>
      <c r="F47" s="146"/>
      <c r="G47" s="174"/>
      <c r="H47" s="144"/>
      <c r="I47" s="129"/>
      <c r="J47" s="127"/>
      <c r="K47" s="474"/>
      <c r="L47" s="120"/>
    </row>
    <row r="48" spans="2:12" ht="12" customHeight="1">
      <c r="B48" s="230"/>
      <c r="C48" s="235"/>
      <c r="D48" s="113"/>
      <c r="E48" s="113"/>
      <c r="F48" s="145"/>
      <c r="G48" s="139"/>
      <c r="H48" s="144"/>
      <c r="I48" s="129"/>
      <c r="J48" s="128"/>
      <c r="K48" s="473">
        <f>' Design'!I81</f>
        <v>12</v>
      </c>
      <c r="L48" s="120"/>
    </row>
    <row r="49" spans="2:12" ht="12" customHeight="1">
      <c r="B49" s="230"/>
      <c r="C49" s="235"/>
      <c r="D49" s="113"/>
      <c r="E49" s="113"/>
      <c r="F49" s="145"/>
      <c r="G49" s="139"/>
      <c r="H49" s="144"/>
      <c r="I49" s="129"/>
      <c r="J49" s="128"/>
      <c r="K49" s="473"/>
      <c r="L49" s="120"/>
    </row>
    <row r="50" spans="2:11" ht="12" customHeight="1">
      <c r="B50" s="210"/>
      <c r="C50" s="160"/>
      <c r="D50" s="113"/>
      <c r="E50" s="172"/>
      <c r="F50" s="145"/>
      <c r="G50" s="139"/>
      <c r="H50" s="144"/>
      <c r="I50" s="113"/>
      <c r="J50" s="113"/>
      <c r="K50" s="227"/>
    </row>
    <row r="51" spans="2:11" ht="12" customHeight="1">
      <c r="B51" s="210"/>
      <c r="C51" s="160"/>
      <c r="D51" s="113"/>
      <c r="E51" s="172"/>
      <c r="F51" s="145"/>
      <c r="G51" s="139"/>
      <c r="H51" s="144"/>
      <c r="I51" s="113"/>
      <c r="J51" s="113"/>
      <c r="K51" s="227"/>
    </row>
    <row r="52" spans="2:11" ht="12" customHeight="1">
      <c r="B52" s="210"/>
      <c r="C52" s="160"/>
      <c r="D52" s="113"/>
      <c r="E52" s="113"/>
      <c r="F52" s="145"/>
      <c r="G52" s="139"/>
      <c r="H52" s="144"/>
      <c r="I52" s="113"/>
      <c r="J52" s="113"/>
      <c r="K52" s="227"/>
    </row>
    <row r="53" spans="2:11" ht="12" customHeight="1">
      <c r="B53" s="210"/>
      <c r="C53" s="160"/>
      <c r="D53" s="113"/>
      <c r="E53" s="113"/>
      <c r="F53" s="113"/>
      <c r="G53" s="113"/>
      <c r="H53" s="113"/>
      <c r="I53" s="113"/>
      <c r="J53" s="113"/>
      <c r="K53" s="197"/>
    </row>
    <row r="54" spans="2:11" ht="12" customHeight="1">
      <c r="B54" s="210"/>
      <c r="C54" s="160"/>
      <c r="D54" s="160">
        <f>I54</f>
        <v>12</v>
      </c>
      <c r="E54" s="160" t="s">
        <v>265</v>
      </c>
      <c r="F54" s="160">
        <f>I54</f>
        <v>12</v>
      </c>
      <c r="G54" s="160" t="s">
        <v>265</v>
      </c>
      <c r="H54" s="160"/>
      <c r="I54" s="160">
        <f>' Design'!D92</f>
        <v>12</v>
      </c>
      <c r="J54" s="160" t="s">
        <v>265</v>
      </c>
      <c r="K54" s="197"/>
    </row>
    <row r="55" spans="2:11" ht="12" customHeight="1">
      <c r="B55" s="210"/>
      <c r="C55" s="160"/>
      <c r="D55" s="160">
        <f>I55</f>
        <v>3</v>
      </c>
      <c r="E55" s="160" t="s">
        <v>223</v>
      </c>
      <c r="F55" s="244">
        <f>' Design'!M94</f>
        <v>12</v>
      </c>
      <c r="G55" s="160" t="s">
        <v>223</v>
      </c>
      <c r="H55" s="160"/>
      <c r="I55" s="160">
        <f>' Design'!J101</f>
        <v>3</v>
      </c>
      <c r="J55" s="160" t="s">
        <v>223</v>
      </c>
      <c r="K55" s="197"/>
    </row>
    <row r="56" spans="2:11" ht="12" customHeight="1">
      <c r="B56" s="242" t="s">
        <v>264</v>
      </c>
      <c r="C56" s="243"/>
      <c r="D56" s="243"/>
      <c r="E56" s="243"/>
      <c r="F56" s="245"/>
      <c r="G56" s="246" t="s">
        <v>290</v>
      </c>
      <c r="H56" s="243"/>
      <c r="I56" s="243"/>
      <c r="J56" s="243"/>
      <c r="K56" s="228"/>
    </row>
    <row r="57" spans="2:11" ht="13.5" customHeight="1">
      <c r="B57" s="37"/>
      <c r="C57" s="35"/>
      <c r="D57" s="35"/>
      <c r="E57" s="36"/>
      <c r="F57" s="36"/>
      <c r="G57" s="36"/>
      <c r="H57" s="35"/>
      <c r="I57" s="35"/>
      <c r="J57" s="35"/>
      <c r="K57" s="35"/>
    </row>
    <row r="58" spans="2:11" ht="13.5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2:11" ht="13.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2:11" ht="13.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1" ht="13.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2:11" ht="13.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ht="12.75" customHeight="1"/>
  </sheetData>
  <sheetProtection password="DEA1" sheet="1" objects="1" scenarios="1"/>
  <protectedRanges>
    <protectedRange sqref="E3:K3 F5 F7 F9 F11 F13 F15 F17 F20 F22 F24 J7 J9 J11 J13 J15 J17" name="Range1"/>
  </protectedRanges>
  <mergeCells count="20">
    <mergeCell ref="H17:I17"/>
    <mergeCell ref="E3:K3"/>
    <mergeCell ref="D20:E20"/>
    <mergeCell ref="D22:E22"/>
    <mergeCell ref="D24:E24"/>
    <mergeCell ref="C3:D3"/>
    <mergeCell ref="E4:F4"/>
    <mergeCell ref="C8:D8"/>
    <mergeCell ref="C6:D6"/>
    <mergeCell ref="B2:K2"/>
    <mergeCell ref="B1:K1"/>
    <mergeCell ref="F35:H35"/>
    <mergeCell ref="K48:K49"/>
    <mergeCell ref="K41:K42"/>
    <mergeCell ref="K38:K40"/>
    <mergeCell ref="K45:K47"/>
    <mergeCell ref="K43:K44"/>
    <mergeCell ref="C31:C33"/>
    <mergeCell ref="D34:E34"/>
    <mergeCell ref="I34:J34"/>
  </mergeCells>
  <hyperlinks>
    <hyperlink ref="B56" r:id="rId1" display="pk_nandwana@yahoo.co.in"/>
  </hyperlinks>
  <printOptions/>
  <pageMargins left="0.75" right="0.5" top="0.5" bottom="0.5" header="0.25" footer="0.25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P151"/>
  <sheetViews>
    <sheetView showGridLines="0" workbookViewId="0" topLeftCell="A1">
      <selection activeCell="K18" sqref="K18"/>
    </sheetView>
  </sheetViews>
  <sheetFormatPr defaultColWidth="9.140625" defaultRowHeight="14.25" customHeight="1"/>
  <cols>
    <col min="1" max="1" width="9.140625" style="47" customWidth="1"/>
    <col min="2" max="2" width="2.140625" style="47" customWidth="1"/>
    <col min="3" max="3" width="14.57421875" style="47" customWidth="1"/>
    <col min="4" max="4" width="3.00390625" style="47" customWidth="1"/>
    <col min="5" max="5" width="5.7109375" style="47" customWidth="1"/>
    <col min="6" max="6" width="5.00390625" style="47" customWidth="1"/>
    <col min="7" max="7" width="5.7109375" style="47" customWidth="1"/>
    <col min="8" max="8" width="2.7109375" style="47" customWidth="1"/>
    <col min="9" max="9" width="6.140625" style="47" customWidth="1"/>
    <col min="10" max="10" width="2.140625" style="47" customWidth="1"/>
    <col min="11" max="11" width="5.7109375" style="266" customWidth="1"/>
    <col min="12" max="12" width="2.57421875" style="47" customWidth="1"/>
    <col min="13" max="13" width="5.7109375" style="47" customWidth="1"/>
    <col min="14" max="14" width="2.421875" style="47" customWidth="1"/>
    <col min="15" max="15" width="5.7109375" style="47" customWidth="1"/>
    <col min="16" max="16" width="2.421875" style="47" customWidth="1"/>
    <col min="17" max="17" width="5.421875" style="47" customWidth="1"/>
    <col min="18" max="18" width="2.28125" style="47" customWidth="1"/>
    <col min="19" max="19" width="6.8515625" style="47" customWidth="1"/>
    <col min="20" max="25" width="4.7109375" style="47" customWidth="1"/>
    <col min="26" max="26" width="10.00390625" style="47" customWidth="1"/>
    <col min="27" max="27" width="3.8515625" style="47" customWidth="1"/>
    <col min="28" max="28" width="4.421875" style="47" customWidth="1"/>
    <col min="29" max="29" width="3.00390625" style="47" customWidth="1"/>
    <col min="30" max="30" width="4.57421875" style="47" customWidth="1"/>
    <col min="31" max="31" width="2.57421875" style="47" customWidth="1"/>
    <col min="32" max="32" width="2.7109375" style="47" customWidth="1"/>
    <col min="33" max="33" width="2.421875" style="47" customWidth="1"/>
    <col min="34" max="34" width="4.8515625" style="47" customWidth="1"/>
    <col min="35" max="35" width="2.57421875" style="47" customWidth="1"/>
    <col min="36" max="36" width="6.28125" style="47" customWidth="1"/>
    <col min="37" max="37" width="2.28125" style="47" customWidth="1"/>
    <col min="38" max="38" width="5.421875" style="47" customWidth="1"/>
    <col min="39" max="39" width="2.00390625" style="47" customWidth="1"/>
    <col min="40" max="40" width="6.140625" style="47" customWidth="1"/>
    <col min="41" max="41" width="2.28125" style="47" customWidth="1"/>
    <col min="42" max="256" width="9.140625" style="47" customWidth="1"/>
  </cols>
  <sheetData>
    <row r="1" spans="2:25" ht="14.25" customHeight="1">
      <c r="B1" s="247">
        <v>15</v>
      </c>
      <c r="C1" s="247">
        <v>100</v>
      </c>
      <c r="D1" s="247">
        <v>24</v>
      </c>
      <c r="E1" s="247">
        <v>41</v>
      </c>
      <c r="F1" s="247">
        <v>34</v>
      </c>
      <c r="G1" s="247">
        <v>40</v>
      </c>
      <c r="H1" s="247">
        <v>18</v>
      </c>
      <c r="I1" s="247">
        <v>40</v>
      </c>
      <c r="J1" s="247"/>
      <c r="K1" s="247">
        <v>40</v>
      </c>
      <c r="L1" s="247">
        <v>18</v>
      </c>
      <c r="M1" s="247">
        <v>40</v>
      </c>
      <c r="N1" s="247">
        <v>18</v>
      </c>
      <c r="O1" s="247">
        <v>40</v>
      </c>
      <c r="P1" s="247">
        <v>16</v>
      </c>
      <c r="Q1" s="247">
        <v>34</v>
      </c>
      <c r="R1" s="247">
        <v>15</v>
      </c>
      <c r="S1" s="247">
        <v>50</v>
      </c>
      <c r="T1" s="247">
        <v>31</v>
      </c>
      <c r="U1" s="247"/>
      <c r="V1" s="247"/>
      <c r="W1" s="247"/>
      <c r="X1" s="247"/>
      <c r="Y1" s="247"/>
    </row>
    <row r="2" spans="2:25" ht="14.25" customHeight="1">
      <c r="B2" s="491" t="str">
        <f>Data!B2</f>
        <v>Design of  Rectangular  Column  Footing 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277"/>
      <c r="V2" s="277"/>
      <c r="W2" s="277"/>
      <c r="X2" s="277"/>
      <c r="Y2" s="277"/>
    </row>
    <row r="3" spans="2:25" ht="14.25" customHeight="1">
      <c r="B3" s="278"/>
      <c r="C3" s="279"/>
      <c r="D3" s="280"/>
      <c r="E3" s="280"/>
      <c r="F3" s="280"/>
      <c r="G3" s="280"/>
      <c r="H3" s="280"/>
      <c r="I3" s="280"/>
      <c r="J3" s="280"/>
      <c r="K3" s="281"/>
      <c r="L3" s="282"/>
      <c r="M3" s="282"/>
      <c r="N3" s="283"/>
      <c r="O3" s="283"/>
      <c r="P3" s="278"/>
      <c r="Q3" s="284"/>
      <c r="R3" s="285"/>
      <c r="S3" s="280"/>
      <c r="T3" s="278"/>
      <c r="U3" s="116"/>
      <c r="V3" s="116"/>
      <c r="W3" s="116"/>
      <c r="X3" s="116"/>
      <c r="Y3" s="116"/>
    </row>
    <row r="4" spans="2:25" ht="14.25" customHeight="1">
      <c r="B4" s="278">
        <v>1</v>
      </c>
      <c r="C4" s="279" t="str">
        <f>Data!C5</f>
        <v>Super imposed with self load</v>
      </c>
      <c r="D4" s="280"/>
      <c r="E4" s="280"/>
      <c r="F4" s="280"/>
      <c r="G4" s="280"/>
      <c r="H4" s="286" t="s">
        <v>1</v>
      </c>
      <c r="I4" s="311">
        <f>Data!F5</f>
        <v>600</v>
      </c>
      <c r="J4" s="311"/>
      <c r="K4" s="287" t="s">
        <v>126</v>
      </c>
      <c r="L4" s="282"/>
      <c r="M4" s="282"/>
      <c r="N4" s="283"/>
      <c r="O4" s="283"/>
      <c r="P4" s="495">
        <f>I4*1000</f>
        <v>600000</v>
      </c>
      <c r="Q4" s="495"/>
      <c r="R4" s="495"/>
      <c r="S4" s="280" t="s">
        <v>94</v>
      </c>
      <c r="T4" s="278"/>
      <c r="U4" s="116"/>
      <c r="V4" s="116"/>
      <c r="W4" s="116"/>
      <c r="X4" s="116"/>
      <c r="Y4" s="116"/>
    </row>
    <row r="5" spans="2:25" ht="14.25" customHeight="1">
      <c r="B5" s="278">
        <v>2</v>
      </c>
      <c r="C5" s="279" t="str">
        <f>Data!C7</f>
        <v>Column size </v>
      </c>
      <c r="D5" s="280"/>
      <c r="E5" s="280"/>
      <c r="F5" s="280"/>
      <c r="G5" s="280"/>
      <c r="H5" s="286" t="s">
        <v>1</v>
      </c>
      <c r="I5" s="289">
        <f>Data!F7</f>
        <v>0.6</v>
      </c>
      <c r="J5" s="290" t="s">
        <v>2</v>
      </c>
      <c r="K5" s="291">
        <f>Data!J7</f>
        <v>0.4</v>
      </c>
      <c r="L5" s="282" t="s">
        <v>100</v>
      </c>
      <c r="M5" s="282"/>
      <c r="N5" s="283"/>
      <c r="O5" s="196"/>
      <c r="P5" s="278"/>
      <c r="Q5" s="284"/>
      <c r="R5" s="285"/>
      <c r="S5" s="280"/>
      <c r="T5" s="278"/>
      <c r="U5" s="116"/>
      <c r="V5" s="116"/>
      <c r="W5" s="116"/>
      <c r="X5" s="116"/>
      <c r="Y5" s="116"/>
    </row>
    <row r="6" spans="2:25" ht="14.25" customHeight="1">
      <c r="B6" s="278">
        <v>3</v>
      </c>
      <c r="C6" s="279" t="str">
        <f>Data!C9</f>
        <v>Concrete </v>
      </c>
      <c r="D6" s="280"/>
      <c r="E6" s="280"/>
      <c r="F6" s="280"/>
      <c r="G6" s="280" t="s">
        <v>127</v>
      </c>
      <c r="H6" s="280"/>
      <c r="I6" s="280">
        <f>Data!F9</f>
        <v>20</v>
      </c>
      <c r="J6" s="280"/>
      <c r="K6" s="309" t="s">
        <v>125</v>
      </c>
      <c r="L6" s="309"/>
      <c r="M6" s="285">
        <f>Data!J9</f>
        <v>7</v>
      </c>
      <c r="N6" s="494" t="s">
        <v>66</v>
      </c>
      <c r="O6" s="494"/>
      <c r="P6" s="278"/>
      <c r="Q6" s="284" t="str">
        <f>Data!E11</f>
        <v>m</v>
      </c>
      <c r="R6" s="285"/>
      <c r="S6" s="280">
        <f>Data!F11</f>
        <v>13.33</v>
      </c>
      <c r="T6" s="278"/>
      <c r="U6" s="116"/>
      <c r="V6" s="116"/>
      <c r="W6" s="116"/>
      <c r="X6" s="116"/>
      <c r="Y6" s="116"/>
    </row>
    <row r="7" spans="2:25" ht="14.25" customHeight="1">
      <c r="B7" s="278">
        <v>4</v>
      </c>
      <c r="C7" s="279" t="str">
        <f>Data!C13</f>
        <v>Steel</v>
      </c>
      <c r="D7" s="280"/>
      <c r="E7" s="280"/>
      <c r="F7" s="280"/>
      <c r="G7" s="280" t="str">
        <f>Data!E13</f>
        <v>fe</v>
      </c>
      <c r="H7" s="286" t="s">
        <v>1</v>
      </c>
      <c r="I7" s="280">
        <f>Data!F13</f>
        <v>415</v>
      </c>
      <c r="J7" s="280"/>
      <c r="K7" s="309" t="s">
        <v>128</v>
      </c>
      <c r="L7" s="309"/>
      <c r="M7" s="285">
        <f>Data!J13</f>
        <v>230</v>
      </c>
      <c r="N7" s="494" t="s">
        <v>66</v>
      </c>
      <c r="O7" s="494"/>
      <c r="P7" s="278"/>
      <c r="Q7" s="284"/>
      <c r="R7" s="285"/>
      <c r="S7" s="280"/>
      <c r="T7" s="278"/>
      <c r="U7" s="116"/>
      <c r="V7" s="116"/>
      <c r="W7" s="116"/>
      <c r="X7" s="116"/>
      <c r="Y7" s="116"/>
    </row>
    <row r="8" spans="2:20" ht="14.25" customHeight="1">
      <c r="B8" s="278">
        <v>5</v>
      </c>
      <c r="C8" s="279" t="str">
        <f>Data!C15</f>
        <v>Soil</v>
      </c>
      <c r="D8" s="310" t="s">
        <v>115</v>
      </c>
      <c r="E8" s="310"/>
      <c r="F8" s="310"/>
      <c r="G8" s="310"/>
      <c r="H8" s="286" t="s">
        <v>1</v>
      </c>
      <c r="I8" s="285">
        <f>Data!F15</f>
        <v>120</v>
      </c>
      <c r="J8" s="196"/>
      <c r="K8" s="196" t="s">
        <v>129</v>
      </c>
      <c r="L8" s="284"/>
      <c r="M8" s="312" t="str">
        <f>Data!I15</f>
        <v>Soil wt</v>
      </c>
      <c r="N8" s="312"/>
      <c r="O8" s="312"/>
      <c r="P8" s="312"/>
      <c r="Q8" s="312"/>
      <c r="R8" s="281" t="s">
        <v>1</v>
      </c>
      <c r="S8" s="293">
        <f>Data!J15</f>
        <v>18000</v>
      </c>
      <c r="T8" s="196" t="s">
        <v>96</v>
      </c>
    </row>
    <row r="9" spans="2:20" ht="14.25" customHeight="1">
      <c r="B9" s="278">
        <v>6</v>
      </c>
      <c r="C9" s="279" t="str">
        <f>Data!C17</f>
        <v>Nomial cover </v>
      </c>
      <c r="D9" s="280"/>
      <c r="E9" s="280"/>
      <c r="F9" s="280"/>
      <c r="G9" s="295"/>
      <c r="H9" s="286" t="s">
        <v>1</v>
      </c>
      <c r="I9" s="280">
        <f>Data!F17</f>
        <v>30</v>
      </c>
      <c r="J9" s="280"/>
      <c r="K9" s="296"/>
      <c r="L9" s="284"/>
      <c r="M9" s="294"/>
      <c r="N9" s="310" t="s">
        <v>164</v>
      </c>
      <c r="O9" s="310"/>
      <c r="P9" s="310"/>
      <c r="Q9" s="310"/>
      <c r="R9" s="281" t="s">
        <v>1</v>
      </c>
      <c r="S9" s="293">
        <f>Data!J17</f>
        <v>40</v>
      </c>
      <c r="T9" s="196" t="s">
        <v>10</v>
      </c>
    </row>
    <row r="10" spans="2:20" ht="14.25" customHeight="1">
      <c r="B10" s="297"/>
      <c r="C10" s="279"/>
      <c r="D10" s="106"/>
      <c r="E10" s="312" t="s">
        <v>104</v>
      </c>
      <c r="F10" s="312"/>
      <c r="G10" s="312"/>
      <c r="H10" s="298" t="s">
        <v>1</v>
      </c>
      <c r="I10" s="293">
        <f>Data!J11</f>
        <v>24000</v>
      </c>
      <c r="J10" s="293"/>
      <c r="K10" s="106" t="s">
        <v>102</v>
      </c>
      <c r="L10" s="196"/>
      <c r="M10" s="196"/>
      <c r="N10" s="196"/>
      <c r="O10" s="196"/>
      <c r="P10" s="196"/>
      <c r="Q10" s="196"/>
      <c r="R10" s="281"/>
      <c r="S10" s="196"/>
      <c r="T10" s="196"/>
    </row>
    <row r="11" spans="2:20" ht="14.25" customHeight="1">
      <c r="B11" s="297"/>
      <c r="C11" s="279"/>
      <c r="D11" s="106"/>
      <c r="E11" s="498"/>
      <c r="F11" s="498"/>
      <c r="G11" s="498"/>
      <c r="H11" s="298"/>
      <c r="I11" s="196"/>
      <c r="J11" s="196"/>
      <c r="K11" s="10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2:20" ht="14.25" customHeight="1">
      <c r="B12" s="297"/>
      <c r="C12" s="299" t="s">
        <v>101</v>
      </c>
      <c r="D12" s="300" t="s">
        <v>105</v>
      </c>
      <c r="E12" s="299">
        <f>Data!F9</f>
        <v>20</v>
      </c>
      <c r="F12" s="301" t="s">
        <v>106</v>
      </c>
      <c r="G12" s="302"/>
      <c r="H12" s="302"/>
      <c r="I12" s="300"/>
      <c r="J12" s="300"/>
      <c r="K12" s="106"/>
      <c r="L12" s="196"/>
      <c r="M12" s="303"/>
      <c r="N12" s="303"/>
      <c r="O12" s="303"/>
      <c r="P12" s="303"/>
      <c r="Q12" s="303"/>
      <c r="R12" s="281"/>
      <c r="S12" s="304"/>
      <c r="T12" s="196"/>
    </row>
    <row r="13" spans="2:25" ht="14.25" customHeight="1">
      <c r="B13" s="297"/>
      <c r="C13" s="305" t="s">
        <v>274</v>
      </c>
      <c r="D13" s="306" t="s">
        <v>1</v>
      </c>
      <c r="E13" s="307">
        <f>Data!J13</f>
        <v>230</v>
      </c>
      <c r="F13" s="308" t="s">
        <v>94</v>
      </c>
      <c r="G13" s="196"/>
      <c r="H13" s="196"/>
      <c r="I13" s="313" t="s">
        <v>133</v>
      </c>
      <c r="J13" s="314" t="s">
        <v>1</v>
      </c>
      <c r="K13" s="315">
        <f>Data!F13</f>
        <v>415</v>
      </c>
      <c r="L13" s="196"/>
      <c r="M13" s="316"/>
      <c r="N13" s="306"/>
      <c r="O13" s="308"/>
      <c r="P13" s="317"/>
      <c r="Q13" s="318" t="s">
        <v>103</v>
      </c>
      <c r="R13" s="306" t="s">
        <v>1</v>
      </c>
      <c r="S13" s="319">
        <f>Data!F11</f>
        <v>13.33</v>
      </c>
      <c r="T13" s="308" t="s">
        <v>10</v>
      </c>
      <c r="U13" s="248"/>
      <c r="V13" s="248"/>
      <c r="W13" s="248"/>
      <c r="X13" s="248"/>
      <c r="Y13" s="248"/>
    </row>
    <row r="14" spans="2:25" ht="14.25" customHeight="1">
      <c r="B14" s="297"/>
      <c r="C14" s="320"/>
      <c r="D14" s="317"/>
      <c r="E14" s="308"/>
      <c r="F14" s="308"/>
      <c r="G14" s="196"/>
      <c r="H14" s="196"/>
      <c r="I14" s="316"/>
      <c r="J14" s="316"/>
      <c r="K14" s="315"/>
      <c r="L14" s="196"/>
      <c r="M14" s="316"/>
      <c r="N14" s="317"/>
      <c r="O14" s="308"/>
      <c r="P14" s="317"/>
      <c r="Q14" s="318"/>
      <c r="R14" s="306"/>
      <c r="S14" s="319"/>
      <c r="T14" s="308"/>
      <c r="U14" s="248"/>
      <c r="V14" s="248"/>
      <c r="W14" s="248"/>
      <c r="X14" s="248"/>
      <c r="Y14" s="248"/>
    </row>
    <row r="15" spans="2:25" ht="14.25" customHeight="1">
      <c r="B15" s="297">
        <v>1</v>
      </c>
      <c r="C15" s="321" t="s">
        <v>130</v>
      </c>
      <c r="D15" s="317"/>
      <c r="E15" s="308"/>
      <c r="F15" s="308"/>
      <c r="G15" s="196"/>
      <c r="H15" s="196"/>
      <c r="I15" s="316"/>
      <c r="J15" s="316"/>
      <c r="K15" s="315"/>
      <c r="L15" s="196"/>
      <c r="M15" s="316"/>
      <c r="N15" s="317"/>
      <c r="O15" s="308"/>
      <c r="P15" s="317"/>
      <c r="Q15" s="318"/>
      <c r="R15" s="306"/>
      <c r="S15" s="319"/>
      <c r="T15" s="308"/>
      <c r="U15" s="248"/>
      <c r="V15" s="248"/>
      <c r="W15" s="248"/>
      <c r="X15" s="248"/>
      <c r="Y15" s="248"/>
    </row>
    <row r="16" spans="2:25" ht="14.25" customHeight="1">
      <c r="B16" s="297"/>
      <c r="C16" s="343" t="s">
        <v>131</v>
      </c>
      <c r="D16" s="343"/>
      <c r="E16" s="307">
        <f>E12</f>
        <v>20</v>
      </c>
      <c r="F16" s="196" t="s">
        <v>132</v>
      </c>
      <c r="G16" s="196"/>
      <c r="H16" s="196"/>
      <c r="I16" s="313" t="s">
        <v>133</v>
      </c>
      <c r="J16" s="314" t="s">
        <v>1</v>
      </c>
      <c r="K16" s="307">
        <f>K13</f>
        <v>415</v>
      </c>
      <c r="L16" s="196"/>
      <c r="M16" s="196"/>
      <c r="N16" s="317"/>
      <c r="O16" s="322" t="s">
        <v>136</v>
      </c>
      <c r="P16" s="317" t="s">
        <v>1</v>
      </c>
      <c r="Q16" s="323">
        <f>M7</f>
        <v>230</v>
      </c>
      <c r="R16" s="324" t="s">
        <v>135</v>
      </c>
      <c r="S16" s="319"/>
      <c r="T16" s="308"/>
      <c r="U16" s="248"/>
      <c r="V16" s="248"/>
      <c r="W16" s="248"/>
      <c r="X16" s="248"/>
      <c r="Y16" s="248"/>
    </row>
    <row r="17" spans="2:25" ht="14.25" customHeight="1">
      <c r="B17" s="297"/>
      <c r="C17" s="305" t="s">
        <v>134</v>
      </c>
      <c r="D17" s="306" t="s">
        <v>1</v>
      </c>
      <c r="E17" s="308">
        <v>0.286</v>
      </c>
      <c r="F17" s="308"/>
      <c r="G17" s="196"/>
      <c r="H17" s="196"/>
      <c r="I17" s="313" t="s">
        <v>92</v>
      </c>
      <c r="J17" s="325" t="s">
        <v>1</v>
      </c>
      <c r="K17" s="315">
        <v>0.904</v>
      </c>
      <c r="L17" s="196"/>
      <c r="M17" s="196"/>
      <c r="N17" s="196"/>
      <c r="O17" s="316" t="s">
        <v>93</v>
      </c>
      <c r="P17" s="317" t="s">
        <v>1</v>
      </c>
      <c r="Q17" s="326">
        <v>0.914</v>
      </c>
      <c r="R17" s="306"/>
      <c r="S17" s="319"/>
      <c r="T17" s="308"/>
      <c r="U17" s="248"/>
      <c r="V17" s="248"/>
      <c r="W17" s="248"/>
      <c r="X17" s="248"/>
      <c r="Y17" s="248"/>
    </row>
    <row r="18" spans="2:25" ht="14.25" customHeight="1">
      <c r="B18" s="297"/>
      <c r="C18" s="320"/>
      <c r="D18" s="317"/>
      <c r="E18" s="308"/>
      <c r="F18" s="308"/>
      <c r="G18" s="196"/>
      <c r="H18" s="196"/>
      <c r="I18" s="316"/>
      <c r="J18" s="316"/>
      <c r="K18" s="315"/>
      <c r="L18" s="196"/>
      <c r="M18" s="316"/>
      <c r="N18" s="317"/>
      <c r="O18" s="308"/>
      <c r="P18" s="317"/>
      <c r="Q18" s="318"/>
      <c r="R18" s="306"/>
      <c r="S18" s="319"/>
      <c r="T18" s="308"/>
      <c r="U18" s="248"/>
      <c r="V18" s="248"/>
      <c r="W18" s="248"/>
      <c r="X18" s="248"/>
      <c r="Y18" s="248"/>
    </row>
    <row r="19" spans="2:25" ht="14.25" customHeight="1">
      <c r="B19" s="297">
        <v>2</v>
      </c>
      <c r="C19" s="321" t="s">
        <v>148</v>
      </c>
      <c r="D19" s="317"/>
      <c r="E19" s="308"/>
      <c r="F19" s="308"/>
      <c r="G19" s="196"/>
      <c r="H19" s="196"/>
      <c r="I19" s="316"/>
      <c r="J19" s="316"/>
      <c r="K19" s="315"/>
      <c r="L19" s="196"/>
      <c r="M19" s="316"/>
      <c r="N19" s="317"/>
      <c r="O19" s="308"/>
      <c r="P19" s="317"/>
      <c r="Q19" s="318"/>
      <c r="R19" s="306"/>
      <c r="S19" s="319"/>
      <c r="T19" s="308"/>
      <c r="U19" s="248"/>
      <c r="V19" s="248"/>
      <c r="W19" s="248"/>
      <c r="X19" s="248"/>
      <c r="Y19" s="248"/>
    </row>
    <row r="20" spans="2:42" ht="14.25" customHeight="1">
      <c r="B20" s="297"/>
      <c r="C20" s="327" t="s">
        <v>137</v>
      </c>
      <c r="D20" s="328" t="s">
        <v>1</v>
      </c>
      <c r="E20" s="329">
        <f>I4</f>
        <v>600</v>
      </c>
      <c r="F20" s="330" t="str">
        <f>K4</f>
        <v>kN</v>
      </c>
      <c r="G20" s="331" t="s">
        <v>138</v>
      </c>
      <c r="H20" s="331"/>
      <c r="I20" s="331"/>
      <c r="J20" s="332"/>
      <c r="K20" s="329">
        <v>10</v>
      </c>
      <c r="L20" s="333" t="s">
        <v>6</v>
      </c>
      <c r="M20" s="332" t="s">
        <v>139</v>
      </c>
      <c r="N20" s="334" t="s">
        <v>1</v>
      </c>
      <c r="O20" s="329">
        <f>E20*K20/100</f>
        <v>60</v>
      </c>
      <c r="P20" s="330" t="s">
        <v>126</v>
      </c>
      <c r="Q20" s="335"/>
      <c r="R20" s="328"/>
      <c r="S20" s="336"/>
      <c r="T20" s="308"/>
      <c r="U20" s="248"/>
      <c r="V20" s="248"/>
      <c r="W20" s="248"/>
      <c r="X20" s="248"/>
      <c r="Y20" s="248"/>
      <c r="AA20" s="35"/>
      <c r="AB20" s="35"/>
      <c r="AC20" s="36"/>
      <c r="AD20" s="249"/>
      <c r="AE20" s="249"/>
      <c r="AF20" s="249"/>
      <c r="AG20" s="249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2:42" ht="14.25" customHeight="1">
      <c r="B21" s="297"/>
      <c r="C21" s="309" t="s">
        <v>152</v>
      </c>
      <c r="D21" s="191" t="s">
        <v>153</v>
      </c>
      <c r="E21" s="191"/>
      <c r="F21" s="250" t="s">
        <v>1</v>
      </c>
      <c r="G21" s="329">
        <f>E20+O20</f>
        <v>660</v>
      </c>
      <c r="H21" s="250" t="s">
        <v>1</v>
      </c>
      <c r="I21" s="224">
        <f>G21/G22</f>
        <v>5.5</v>
      </c>
      <c r="J21" s="224"/>
      <c r="K21" s="188" t="s">
        <v>98</v>
      </c>
      <c r="L21" s="367" t="s">
        <v>140</v>
      </c>
      <c r="M21" s="367"/>
      <c r="N21" s="367"/>
      <c r="O21" s="367"/>
      <c r="P21" s="250" t="s">
        <v>1</v>
      </c>
      <c r="Q21" s="337">
        <f>40</f>
        <v>40</v>
      </c>
      <c r="R21" s="250" t="s">
        <v>1</v>
      </c>
      <c r="S21" s="337">
        <v>2</v>
      </c>
      <c r="T21" s="196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2:42" ht="14.25" customHeight="1">
      <c r="B22" s="297"/>
      <c r="C22" s="309"/>
      <c r="D22" s="191"/>
      <c r="E22" s="191"/>
      <c r="F22" s="250"/>
      <c r="G22" s="341">
        <f>I8</f>
        <v>120</v>
      </c>
      <c r="H22" s="367"/>
      <c r="I22" s="224"/>
      <c r="J22" s="224"/>
      <c r="K22" s="188"/>
      <c r="L22" s="367"/>
      <c r="M22" s="367"/>
      <c r="N22" s="367"/>
      <c r="O22" s="367"/>
      <c r="P22" s="250"/>
      <c r="Q22" s="344">
        <v>60</v>
      </c>
      <c r="R22" s="250"/>
      <c r="S22" s="344">
        <v>3</v>
      </c>
      <c r="T22" s="196"/>
      <c r="AA22" s="35"/>
      <c r="AB22" s="35"/>
      <c r="AC22" s="249"/>
      <c r="AD22" s="249"/>
      <c r="AE22" s="249"/>
      <c r="AF22" s="249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2:42" ht="14.25" customHeight="1">
      <c r="B23" s="297"/>
      <c r="C23" s="330"/>
      <c r="D23" s="345">
        <v>2</v>
      </c>
      <c r="E23" s="369" t="s">
        <v>275</v>
      </c>
      <c r="F23" s="250" t="s">
        <v>1</v>
      </c>
      <c r="G23" s="224">
        <v>5.5</v>
      </c>
      <c r="H23" s="224" t="s">
        <v>67</v>
      </c>
      <c r="I23" s="311" t="s">
        <v>141</v>
      </c>
      <c r="J23" s="187" t="s">
        <v>1</v>
      </c>
      <c r="K23" s="367">
        <f>ROUND((G23*D24/D23)^0.5,1)</f>
        <v>2.9</v>
      </c>
      <c r="L23" s="367"/>
      <c r="M23" s="188" t="s">
        <v>144</v>
      </c>
      <c r="N23" s="250" t="s">
        <v>1</v>
      </c>
      <c r="O23" s="178">
        <f>CEILING(K23,0.2)</f>
        <v>3</v>
      </c>
      <c r="P23" s="367" t="s">
        <v>0</v>
      </c>
      <c r="Q23" s="330"/>
      <c r="R23" s="330"/>
      <c r="S23" s="330"/>
      <c r="T23" s="308"/>
      <c r="U23" s="248"/>
      <c r="V23" s="248"/>
      <c r="W23" s="248"/>
      <c r="X23" s="248"/>
      <c r="Y23" s="248"/>
      <c r="AA23" s="35"/>
      <c r="AB23" s="251"/>
      <c r="AC23" s="35"/>
      <c r="AD23" s="35"/>
      <c r="AE23" s="35"/>
      <c r="AF23" s="35"/>
      <c r="AG23" s="35"/>
      <c r="AH23" s="35"/>
      <c r="AI23" s="35"/>
      <c r="AJ23" s="251"/>
      <c r="AK23" s="35"/>
      <c r="AL23" s="35"/>
      <c r="AM23" s="35"/>
      <c r="AN23" s="35"/>
      <c r="AO23" s="35"/>
      <c r="AP23" s="35"/>
    </row>
    <row r="24" spans="2:42" ht="14.25" customHeight="1">
      <c r="B24" s="297"/>
      <c r="C24" s="330"/>
      <c r="D24" s="348">
        <v>3</v>
      </c>
      <c r="E24" s="369"/>
      <c r="F24" s="250"/>
      <c r="G24" s="224"/>
      <c r="H24" s="224"/>
      <c r="I24" s="311"/>
      <c r="J24" s="311"/>
      <c r="K24" s="367"/>
      <c r="L24" s="367"/>
      <c r="M24" s="188"/>
      <c r="N24" s="250"/>
      <c r="O24" s="179"/>
      <c r="P24" s="367"/>
      <c r="Q24" s="330"/>
      <c r="R24" s="330"/>
      <c r="S24" s="330"/>
      <c r="T24" s="308"/>
      <c r="U24" s="248"/>
      <c r="V24" s="248"/>
      <c r="W24" s="248"/>
      <c r="X24" s="248"/>
      <c r="Y24" s="248"/>
      <c r="AA24" s="35"/>
      <c r="AB24" s="251"/>
      <c r="AC24" s="35"/>
      <c r="AD24" s="35"/>
      <c r="AE24" s="35"/>
      <c r="AF24" s="35"/>
      <c r="AG24" s="35"/>
      <c r="AH24" s="35"/>
      <c r="AI24" s="35"/>
      <c r="AJ24" s="251"/>
      <c r="AK24" s="35"/>
      <c r="AL24" s="35"/>
      <c r="AM24" s="35"/>
      <c r="AN24" s="35"/>
      <c r="AO24" s="35"/>
      <c r="AP24" s="35"/>
    </row>
    <row r="25" spans="2:42" ht="14.25" customHeight="1">
      <c r="B25" s="297"/>
      <c r="C25" s="292"/>
      <c r="D25" s="337"/>
      <c r="E25" s="223" t="s">
        <v>142</v>
      </c>
      <c r="F25" s="250" t="s">
        <v>1</v>
      </c>
      <c r="G25" s="349">
        <v>2</v>
      </c>
      <c r="H25" s="367" t="s">
        <v>2</v>
      </c>
      <c r="I25" s="250">
        <f>K23</f>
        <v>2.9</v>
      </c>
      <c r="J25" s="250" t="s">
        <v>1</v>
      </c>
      <c r="K25" s="192">
        <f>ROUND(I25*G25/G26,2)</f>
        <v>1.93</v>
      </c>
      <c r="L25" s="192"/>
      <c r="M25" s="188" t="s">
        <v>144</v>
      </c>
      <c r="N25" s="250" t="s">
        <v>1</v>
      </c>
      <c r="O25" s="178">
        <f>CEILING(K25,0.2)</f>
        <v>2</v>
      </c>
      <c r="P25" s="180" t="s">
        <v>0</v>
      </c>
      <c r="Q25" s="349"/>
      <c r="R25" s="350"/>
      <c r="S25" s="350"/>
      <c r="T25" s="351"/>
      <c r="U25" s="252"/>
      <c r="V25" s="252"/>
      <c r="W25" s="252"/>
      <c r="X25" s="252"/>
      <c r="Y25" s="252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2:42" ht="14.25" customHeight="1">
      <c r="B26" s="297"/>
      <c r="C26" s="292"/>
      <c r="D26" s="337"/>
      <c r="E26" s="223"/>
      <c r="F26" s="250"/>
      <c r="G26" s="344">
        <v>3</v>
      </c>
      <c r="H26" s="367"/>
      <c r="I26" s="250"/>
      <c r="J26" s="250"/>
      <c r="K26" s="192"/>
      <c r="L26" s="192"/>
      <c r="M26" s="188"/>
      <c r="N26" s="250"/>
      <c r="O26" s="179"/>
      <c r="P26" s="181"/>
      <c r="Q26" s="349"/>
      <c r="R26" s="350"/>
      <c r="S26" s="350"/>
      <c r="T26" s="351"/>
      <c r="U26" s="252"/>
      <c r="V26" s="252"/>
      <c r="W26" s="252"/>
      <c r="X26" s="252"/>
      <c r="Y26" s="252"/>
      <c r="Z26" s="48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2:42" ht="14.25" customHeight="1">
      <c r="B27" s="297"/>
      <c r="C27" s="311" t="s">
        <v>143</v>
      </c>
      <c r="D27" s="311"/>
      <c r="E27" s="311"/>
      <c r="F27" s="311"/>
      <c r="G27" s="311"/>
      <c r="H27" s="352" t="s">
        <v>1</v>
      </c>
      <c r="I27" s="353">
        <f>O23</f>
        <v>3</v>
      </c>
      <c r="J27" s="338" t="s">
        <v>2</v>
      </c>
      <c r="K27" s="354">
        <f>O25</f>
        <v>2</v>
      </c>
      <c r="L27" s="337" t="s">
        <v>1</v>
      </c>
      <c r="M27" s="224">
        <f>K27*I27</f>
        <v>6</v>
      </c>
      <c r="N27" s="224"/>
      <c r="O27" s="355" t="s">
        <v>145</v>
      </c>
      <c r="P27" s="337"/>
      <c r="Q27" s="349"/>
      <c r="R27" s="350"/>
      <c r="S27" s="350"/>
      <c r="T27" s="351"/>
      <c r="U27" s="252"/>
      <c r="V27" s="252"/>
      <c r="W27" s="252"/>
      <c r="X27" s="252"/>
      <c r="Y27" s="252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2:42" ht="14.25" customHeight="1">
      <c r="B28" s="297"/>
      <c r="C28" s="222" t="s">
        <v>146</v>
      </c>
      <c r="D28" s="222"/>
      <c r="E28" s="222"/>
      <c r="F28" s="222"/>
      <c r="G28" s="222"/>
      <c r="H28" s="342" t="s">
        <v>1</v>
      </c>
      <c r="I28" s="367">
        <f>E20</f>
        <v>600</v>
      </c>
      <c r="J28" s="367"/>
      <c r="K28" s="367"/>
      <c r="L28" s="250" t="s">
        <v>1</v>
      </c>
      <c r="M28" s="367">
        <f>ROUND(I28/(I29*K29),)</f>
        <v>100</v>
      </c>
      <c r="N28" s="367"/>
      <c r="O28" s="364" t="s">
        <v>129</v>
      </c>
      <c r="P28" s="365"/>
      <c r="Q28" s="349"/>
      <c r="R28" s="350"/>
      <c r="S28" s="350"/>
      <c r="T28" s="351"/>
      <c r="U28" s="252"/>
      <c r="V28" s="252"/>
      <c r="W28" s="252"/>
      <c r="X28" s="252"/>
      <c r="Y28" s="252"/>
      <c r="Z28" s="48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2:42" ht="14.25" customHeight="1">
      <c r="B29" s="297"/>
      <c r="C29" s="222"/>
      <c r="D29" s="222"/>
      <c r="E29" s="222"/>
      <c r="F29" s="222"/>
      <c r="G29" s="222"/>
      <c r="H29" s="342"/>
      <c r="I29" s="357">
        <f>I27</f>
        <v>3</v>
      </c>
      <c r="J29" s="357"/>
      <c r="K29" s="358">
        <f>K27</f>
        <v>2</v>
      </c>
      <c r="L29" s="367"/>
      <c r="M29" s="367"/>
      <c r="N29" s="367"/>
      <c r="O29" s="365"/>
      <c r="P29" s="365"/>
      <c r="Q29" s="349"/>
      <c r="R29" s="350"/>
      <c r="S29" s="350"/>
      <c r="T29" s="351"/>
      <c r="U29" s="252"/>
      <c r="V29" s="252"/>
      <c r="W29" s="252"/>
      <c r="X29" s="252"/>
      <c r="Y29" s="252"/>
      <c r="AA29" s="253"/>
      <c r="AB29" s="254"/>
      <c r="AC29" s="255"/>
      <c r="AD29" s="256"/>
      <c r="AE29" s="35"/>
      <c r="AF29" s="256"/>
      <c r="AG29" s="255"/>
      <c r="AH29" s="256"/>
      <c r="AI29" s="35"/>
      <c r="AJ29" s="254"/>
      <c r="AK29" s="35"/>
      <c r="AL29" s="35"/>
      <c r="AM29" s="35"/>
      <c r="AN29" s="35"/>
      <c r="AO29" s="35"/>
      <c r="AP29" s="35"/>
    </row>
    <row r="30" spans="2:42" ht="14.25" customHeight="1">
      <c r="B30" s="297"/>
      <c r="C30" s="356"/>
      <c r="D30" s="356"/>
      <c r="E30" s="356"/>
      <c r="F30" s="356"/>
      <c r="G30" s="356"/>
      <c r="H30" s="352"/>
      <c r="I30" s="359"/>
      <c r="J30" s="359"/>
      <c r="K30" s="360"/>
      <c r="L30" s="340"/>
      <c r="M30" s="340"/>
      <c r="N30" s="340"/>
      <c r="O30" s="349"/>
      <c r="P30" s="349"/>
      <c r="Q30" s="349"/>
      <c r="R30" s="350"/>
      <c r="S30" s="350"/>
      <c r="T30" s="351"/>
      <c r="U30" s="252"/>
      <c r="V30" s="252"/>
      <c r="W30" s="252"/>
      <c r="X30" s="252"/>
      <c r="Y30" s="252"/>
      <c r="AA30" s="35"/>
      <c r="AB30" s="35"/>
      <c r="AC30" s="255"/>
      <c r="AD30" s="249"/>
      <c r="AE30" s="36"/>
      <c r="AF30" s="257"/>
      <c r="AG30" s="257"/>
      <c r="AH30" s="257"/>
      <c r="AI30" s="257"/>
      <c r="AJ30" s="254"/>
      <c r="AK30" s="35"/>
      <c r="AL30" s="35"/>
      <c r="AM30" s="35"/>
      <c r="AN30" s="35"/>
      <c r="AO30" s="35"/>
      <c r="AP30" s="35"/>
    </row>
    <row r="31" spans="2:42" ht="14.25" customHeight="1">
      <c r="B31" s="297">
        <v>3</v>
      </c>
      <c r="C31" s="361" t="s">
        <v>147</v>
      </c>
      <c r="D31" s="356"/>
      <c r="E31" s="356"/>
      <c r="F31" s="356"/>
      <c r="G31" s="356"/>
      <c r="H31" s="352"/>
      <c r="I31" s="359"/>
      <c r="J31" s="359"/>
      <c r="K31" s="360"/>
      <c r="L31" s="340"/>
      <c r="M31" s="340"/>
      <c r="N31" s="340"/>
      <c r="O31" s="349"/>
      <c r="P31" s="349"/>
      <c r="Q31" s="349"/>
      <c r="R31" s="350"/>
      <c r="S31" s="350"/>
      <c r="T31" s="351"/>
      <c r="U31" s="252"/>
      <c r="V31" s="252"/>
      <c r="W31" s="252"/>
      <c r="X31" s="252"/>
      <c r="Y31" s="252"/>
      <c r="AA31" s="35"/>
      <c r="AB31" s="35"/>
      <c r="AC31" s="35"/>
      <c r="AD31" s="37"/>
      <c r="AE31" s="36"/>
      <c r="AF31" s="35"/>
      <c r="AG31" s="36"/>
      <c r="AH31" s="36"/>
      <c r="AI31" s="258"/>
      <c r="AJ31" s="254"/>
      <c r="AK31" s="255"/>
      <c r="AL31" s="35"/>
      <c r="AM31" s="35"/>
      <c r="AN31" s="35"/>
      <c r="AO31" s="35"/>
      <c r="AP31" s="35"/>
    </row>
    <row r="32" spans="2:42" ht="14.25" customHeight="1">
      <c r="B32" s="297"/>
      <c r="C32" s="362" t="s">
        <v>286</v>
      </c>
      <c r="D32" s="356"/>
      <c r="E32" s="196"/>
      <c r="F32" s="356"/>
      <c r="G32" s="356"/>
      <c r="H32" s="352"/>
      <c r="I32" s="359"/>
      <c r="J32" s="359"/>
      <c r="K32" s="360"/>
      <c r="L32" s="340"/>
      <c r="M32" s="340"/>
      <c r="N32" s="340"/>
      <c r="O32" s="349"/>
      <c r="P32" s="349"/>
      <c r="Q32" s="349"/>
      <c r="R32" s="350"/>
      <c r="S32" s="350"/>
      <c r="T32" s="351"/>
      <c r="U32" s="252"/>
      <c r="V32" s="252"/>
      <c r="W32" s="252"/>
      <c r="X32" s="252"/>
      <c r="Y32" s="252"/>
      <c r="AA32" s="35"/>
      <c r="AB32" s="35"/>
      <c r="AC32" s="35"/>
      <c r="AD32" s="37"/>
      <c r="AE32" s="36"/>
      <c r="AF32" s="35"/>
      <c r="AG32" s="249"/>
      <c r="AH32" s="249"/>
      <c r="AI32" s="255"/>
      <c r="AJ32" s="259"/>
      <c r="AK32" s="35"/>
      <c r="AL32" s="35"/>
      <c r="AM32" s="35"/>
      <c r="AN32" s="35"/>
      <c r="AO32" s="35"/>
      <c r="AP32" s="35"/>
    </row>
    <row r="33" spans="2:42" ht="14.25" customHeight="1">
      <c r="B33" s="297"/>
      <c r="C33" s="222" t="s">
        <v>158</v>
      </c>
      <c r="D33" s="368" t="s">
        <v>1</v>
      </c>
      <c r="E33" s="346" t="s">
        <v>149</v>
      </c>
      <c r="F33" s="369" t="s">
        <v>150</v>
      </c>
      <c r="G33" s="494" t="s">
        <v>166</v>
      </c>
      <c r="H33" s="495" t="s">
        <v>1</v>
      </c>
      <c r="I33" s="373">
        <f>M28</f>
        <v>100</v>
      </c>
      <c r="J33" s="355" t="s">
        <v>2</v>
      </c>
      <c r="K33" s="374">
        <f>O25</f>
        <v>2</v>
      </c>
      <c r="L33" s="367" t="s">
        <v>7</v>
      </c>
      <c r="M33" s="342">
        <f>O23</f>
        <v>3</v>
      </c>
      <c r="N33" s="495" t="s">
        <v>4</v>
      </c>
      <c r="O33" s="366">
        <f>I5</f>
        <v>0.6</v>
      </c>
      <c r="P33" s="364" t="s">
        <v>157</v>
      </c>
      <c r="Q33" s="364" t="s">
        <v>155</v>
      </c>
      <c r="R33" s="196"/>
      <c r="S33" s="367" t="s">
        <v>156</v>
      </c>
      <c r="T33" s="196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2:42" ht="14.25" customHeight="1">
      <c r="B34" s="297"/>
      <c r="C34" s="222"/>
      <c r="D34" s="369"/>
      <c r="E34" s="346">
        <v>8</v>
      </c>
      <c r="F34" s="369"/>
      <c r="G34" s="494"/>
      <c r="H34" s="495"/>
      <c r="I34" s="371">
        <v>8</v>
      </c>
      <c r="J34" s="371"/>
      <c r="K34" s="371"/>
      <c r="L34" s="367"/>
      <c r="M34" s="342"/>
      <c r="N34" s="495"/>
      <c r="O34" s="366"/>
      <c r="P34" s="365"/>
      <c r="Q34" s="365"/>
      <c r="R34" s="196"/>
      <c r="S34" s="250"/>
      <c r="T34" s="196"/>
      <c r="AA34" s="38"/>
      <c r="AB34" s="260"/>
      <c r="AC34" s="261"/>
      <c r="AD34" s="261"/>
      <c r="AE34" s="38"/>
      <c r="AF34" s="38"/>
      <c r="AG34" s="262"/>
      <c r="AH34" s="251"/>
      <c r="AI34" s="263"/>
      <c r="AJ34" s="264"/>
      <c r="AK34" s="265"/>
      <c r="AL34" s="264"/>
      <c r="AM34" s="34"/>
      <c r="AN34" s="264"/>
      <c r="AO34" s="264"/>
      <c r="AP34" s="35"/>
    </row>
    <row r="35" spans="2:42" ht="14.25" customHeight="1">
      <c r="B35" s="297"/>
      <c r="C35" s="356"/>
      <c r="D35" s="352" t="s">
        <v>1</v>
      </c>
      <c r="E35" s="492">
        <f>I33*K33/I34*(M33-O33)^2*1000*1000</f>
        <v>144000000</v>
      </c>
      <c r="F35" s="492"/>
      <c r="G35" s="492"/>
      <c r="H35" s="196"/>
      <c r="I35" s="340" t="s">
        <v>156</v>
      </c>
      <c r="J35" s="196"/>
      <c r="K35" s="375"/>
      <c r="L35" s="376"/>
      <c r="M35" s="196"/>
      <c r="N35" s="340"/>
      <c r="O35" s="196"/>
      <c r="P35" s="349"/>
      <c r="Q35" s="349"/>
      <c r="R35" s="350"/>
      <c r="S35" s="350"/>
      <c r="T35" s="351"/>
      <c r="U35" s="252"/>
      <c r="V35" s="252"/>
      <c r="W35" s="252"/>
      <c r="X35" s="252"/>
      <c r="Y35" s="252"/>
      <c r="AA35" s="38"/>
      <c r="AB35" s="260"/>
      <c r="AC35" s="261"/>
      <c r="AD35" s="260"/>
      <c r="AE35" s="38"/>
      <c r="AF35" s="38"/>
      <c r="AG35" s="262"/>
      <c r="AH35" s="251"/>
      <c r="AI35" s="263"/>
      <c r="AJ35" s="264"/>
      <c r="AK35" s="265"/>
      <c r="AL35" s="267"/>
      <c r="AM35" s="34"/>
      <c r="AN35" s="264"/>
      <c r="AO35" s="264"/>
      <c r="AP35" s="35"/>
    </row>
    <row r="36" spans="2:42" ht="14.25" customHeight="1">
      <c r="B36" s="297"/>
      <c r="C36" s="362" t="s">
        <v>285</v>
      </c>
      <c r="D36" s="196"/>
      <c r="E36" s="196"/>
      <c r="F36" s="372"/>
      <c r="G36" s="346"/>
      <c r="H36" s="288"/>
      <c r="I36" s="377"/>
      <c r="J36" s="377"/>
      <c r="K36" s="373"/>
      <c r="L36" s="355"/>
      <c r="M36" s="346"/>
      <c r="N36" s="346"/>
      <c r="O36" s="340"/>
      <c r="P36" s="196"/>
      <c r="Q36" s="196"/>
      <c r="R36" s="196"/>
      <c r="S36" s="196"/>
      <c r="T36" s="351"/>
      <c r="U36" s="252"/>
      <c r="V36" s="252"/>
      <c r="W36" s="252"/>
      <c r="X36" s="252"/>
      <c r="Y36" s="252"/>
      <c r="AA36" s="35"/>
      <c r="AB36" s="35"/>
      <c r="AC36" s="35"/>
      <c r="AD36" s="35"/>
      <c r="AE36" s="34"/>
      <c r="AF36" s="34"/>
      <c r="AG36" s="265"/>
      <c r="AH36" s="251"/>
      <c r="AI36" s="263"/>
      <c r="AJ36" s="264"/>
      <c r="AK36" s="265"/>
      <c r="AL36" s="34"/>
      <c r="AM36" s="34"/>
      <c r="AN36" s="34"/>
      <c r="AO36" s="34"/>
      <c r="AP36" s="35"/>
    </row>
    <row r="37" spans="2:42" ht="14.25" customHeight="1">
      <c r="B37" s="297"/>
      <c r="C37" s="222" t="s">
        <v>169</v>
      </c>
      <c r="D37" s="368" t="s">
        <v>1</v>
      </c>
      <c r="E37" s="346" t="s">
        <v>167</v>
      </c>
      <c r="F37" s="369" t="s">
        <v>168</v>
      </c>
      <c r="G37" s="494" t="s">
        <v>166</v>
      </c>
      <c r="H37" s="495" t="s">
        <v>1</v>
      </c>
      <c r="I37" s="373">
        <f>I33</f>
        <v>100</v>
      </c>
      <c r="J37" s="355" t="s">
        <v>2</v>
      </c>
      <c r="K37" s="374">
        <f>O23</f>
        <v>3</v>
      </c>
      <c r="L37" s="367" t="s">
        <v>7</v>
      </c>
      <c r="M37" s="342">
        <f>O25</f>
        <v>2</v>
      </c>
      <c r="N37" s="495" t="s">
        <v>4</v>
      </c>
      <c r="O37" s="366">
        <f>K5</f>
        <v>0.4</v>
      </c>
      <c r="P37" s="364" t="s">
        <v>157</v>
      </c>
      <c r="Q37" s="364" t="s">
        <v>155</v>
      </c>
      <c r="R37" s="367" t="s">
        <v>156</v>
      </c>
      <c r="S37" s="367"/>
      <c r="T37" s="196"/>
      <c r="AA37" s="35"/>
      <c r="AB37" s="35"/>
      <c r="AC37" s="35"/>
      <c r="AD37" s="35"/>
      <c r="AE37" s="34"/>
      <c r="AF37" s="34"/>
      <c r="AG37" s="265"/>
      <c r="AH37" s="251"/>
      <c r="AI37" s="263"/>
      <c r="AJ37" s="264"/>
      <c r="AK37" s="265"/>
      <c r="AL37" s="34"/>
      <c r="AM37" s="34"/>
      <c r="AN37" s="34"/>
      <c r="AO37" s="34"/>
      <c r="AP37" s="35"/>
    </row>
    <row r="38" spans="2:42" ht="14.25" customHeight="1">
      <c r="B38" s="297"/>
      <c r="C38" s="222"/>
      <c r="D38" s="369"/>
      <c r="E38" s="346">
        <v>8</v>
      </c>
      <c r="F38" s="369"/>
      <c r="G38" s="494"/>
      <c r="H38" s="495"/>
      <c r="I38" s="371">
        <v>8</v>
      </c>
      <c r="J38" s="371"/>
      <c r="K38" s="371"/>
      <c r="L38" s="367"/>
      <c r="M38" s="342"/>
      <c r="N38" s="495"/>
      <c r="O38" s="366"/>
      <c r="P38" s="364"/>
      <c r="Q38" s="365"/>
      <c r="R38" s="367"/>
      <c r="S38" s="367"/>
      <c r="T38" s="196"/>
      <c r="AA38" s="35"/>
      <c r="AB38" s="35"/>
      <c r="AC38" s="35"/>
      <c r="AD38" s="35"/>
      <c r="AE38" s="34"/>
      <c r="AF38" s="34"/>
      <c r="AG38" s="265"/>
      <c r="AH38" s="251"/>
      <c r="AI38" s="263"/>
      <c r="AJ38" s="264"/>
      <c r="AK38" s="265"/>
      <c r="AL38" s="34"/>
      <c r="AM38" s="34"/>
      <c r="AN38" s="34"/>
      <c r="AO38" s="34"/>
      <c r="AP38" s="35"/>
    </row>
    <row r="39" spans="2:42" ht="14.25" customHeight="1">
      <c r="B39" s="297"/>
      <c r="C39" s="346"/>
      <c r="D39" s="352" t="s">
        <v>1</v>
      </c>
      <c r="E39" s="492">
        <f>I37*K37/I38*(M37-O37)^2*1000*1000</f>
        <v>96000000.00000001</v>
      </c>
      <c r="F39" s="492"/>
      <c r="G39" s="492"/>
      <c r="H39" s="346"/>
      <c r="I39" s="340" t="s">
        <v>156</v>
      </c>
      <c r="J39" s="196"/>
      <c r="K39" s="375"/>
      <c r="L39" s="196"/>
      <c r="M39" s="196"/>
      <c r="N39" s="346"/>
      <c r="O39" s="196"/>
      <c r="P39" s="196"/>
      <c r="Q39" s="378" t="s">
        <v>170</v>
      </c>
      <c r="R39" s="379" t="str">
        <f>IF(E35&gt;E39,"&gt;","&lt;")</f>
        <v>&gt;</v>
      </c>
      <c r="S39" s="196" t="s">
        <v>169</v>
      </c>
      <c r="T39" s="351"/>
      <c r="U39" s="252"/>
      <c r="V39" s="252"/>
      <c r="W39" s="252"/>
      <c r="X39" s="252"/>
      <c r="Y39" s="252"/>
      <c r="AA39" s="35"/>
      <c r="AB39" s="35"/>
      <c r="AC39" s="35"/>
      <c r="AD39" s="35"/>
      <c r="AE39" s="34"/>
      <c r="AF39" s="34"/>
      <c r="AG39" s="265"/>
      <c r="AH39" s="251"/>
      <c r="AI39" s="263"/>
      <c r="AJ39" s="264"/>
      <c r="AK39" s="265"/>
      <c r="AL39" s="34"/>
      <c r="AM39" s="34"/>
      <c r="AN39" s="34"/>
      <c r="AO39" s="34"/>
      <c r="AP39" s="35"/>
    </row>
    <row r="40" spans="2:42" ht="14.25" customHeight="1">
      <c r="B40" s="297"/>
      <c r="C40" s="184" t="s">
        <v>159</v>
      </c>
      <c r="D40" s="196"/>
      <c r="E40" s="494" t="s">
        <v>175</v>
      </c>
      <c r="F40" s="368" t="s">
        <v>1</v>
      </c>
      <c r="G40" s="380" t="s">
        <v>273</v>
      </c>
      <c r="H40" s="495" t="s">
        <v>1</v>
      </c>
      <c r="I40" s="185">
        <f>MAX(E35,E39)</f>
        <v>144000000</v>
      </c>
      <c r="J40" s="185"/>
      <c r="K40" s="185"/>
      <c r="L40" s="365" t="s">
        <v>1</v>
      </c>
      <c r="M40" s="369">
        <f>(I40/(I41*K41))^0.5</f>
        <v>280.66816183499276</v>
      </c>
      <c r="N40" s="369"/>
      <c r="O40" s="367" t="s">
        <v>10</v>
      </c>
      <c r="P40" s="196"/>
      <c r="Q40" s="378"/>
      <c r="R40" s="379"/>
      <c r="S40" s="196"/>
      <c r="T40" s="351"/>
      <c r="U40" s="252"/>
      <c r="V40" s="252"/>
      <c r="W40" s="252"/>
      <c r="X40" s="252"/>
      <c r="Y40" s="252"/>
      <c r="AA40" s="35"/>
      <c r="AB40" s="35"/>
      <c r="AC40" s="35"/>
      <c r="AD40" s="35"/>
      <c r="AE40" s="34"/>
      <c r="AF40" s="34"/>
      <c r="AG40" s="265"/>
      <c r="AH40" s="251"/>
      <c r="AI40" s="263"/>
      <c r="AJ40" s="264"/>
      <c r="AK40" s="265"/>
      <c r="AL40" s="34"/>
      <c r="AM40" s="34"/>
      <c r="AN40" s="34"/>
      <c r="AO40" s="34"/>
      <c r="AP40" s="35"/>
    </row>
    <row r="41" spans="2:42" ht="14.25" customHeight="1">
      <c r="B41" s="297"/>
      <c r="C41" s="369"/>
      <c r="D41" s="196"/>
      <c r="E41" s="494"/>
      <c r="F41" s="368"/>
      <c r="G41" s="380" t="s">
        <v>160</v>
      </c>
      <c r="H41" s="495"/>
      <c r="I41" s="381">
        <f>Q17</f>
        <v>0.914</v>
      </c>
      <c r="J41" s="381" t="s">
        <v>2</v>
      </c>
      <c r="K41" s="382">
        <f>O25*1000</f>
        <v>2000</v>
      </c>
      <c r="L41" s="364"/>
      <c r="M41" s="369"/>
      <c r="N41" s="369"/>
      <c r="O41" s="367"/>
      <c r="P41" s="196"/>
      <c r="Q41" s="196"/>
      <c r="R41" s="196"/>
      <c r="S41" s="196"/>
      <c r="T41" s="351"/>
      <c r="U41" s="252"/>
      <c r="V41" s="252"/>
      <c r="W41" s="252"/>
      <c r="X41" s="252"/>
      <c r="Y41" s="252"/>
      <c r="AA41" s="35"/>
      <c r="AB41" s="35"/>
      <c r="AC41" s="35"/>
      <c r="AD41" s="35"/>
      <c r="AE41" s="34"/>
      <c r="AF41" s="34"/>
      <c r="AG41" s="265"/>
      <c r="AH41" s="251"/>
      <c r="AI41" s="263"/>
      <c r="AJ41" s="264"/>
      <c r="AK41" s="265"/>
      <c r="AL41" s="34"/>
      <c r="AM41" s="34"/>
      <c r="AN41" s="34"/>
      <c r="AO41" s="34"/>
      <c r="AP41" s="35"/>
    </row>
    <row r="42" spans="2:42" ht="14.25" customHeight="1">
      <c r="B42" s="297"/>
      <c r="C42" s="378" t="s">
        <v>161</v>
      </c>
      <c r="D42" s="337" t="s">
        <v>1</v>
      </c>
      <c r="E42" s="105">
        <f>ROUNDUP(M40,-1)</f>
        <v>290</v>
      </c>
      <c r="F42" s="339" t="s">
        <v>162</v>
      </c>
      <c r="G42" s="338"/>
      <c r="H42" s="338"/>
      <c r="I42" s="339"/>
      <c r="J42" s="339"/>
      <c r="K42" s="370">
        <f>E42+2*I9</f>
        <v>350</v>
      </c>
      <c r="L42" s="370"/>
      <c r="M42" s="340" t="s">
        <v>10</v>
      </c>
      <c r="N42" s="337"/>
      <c r="O42" s="349"/>
      <c r="P42" s="337"/>
      <c r="Q42" s="349"/>
      <c r="R42" s="350"/>
      <c r="S42" s="350"/>
      <c r="T42" s="351"/>
      <c r="U42" s="252"/>
      <c r="V42" s="252"/>
      <c r="W42" s="252"/>
      <c r="X42" s="252"/>
      <c r="Y42" s="252"/>
      <c r="AA42" s="35"/>
      <c r="AB42" s="35"/>
      <c r="AC42" s="35"/>
      <c r="AD42" s="35"/>
      <c r="AE42" s="34"/>
      <c r="AF42" s="34"/>
      <c r="AG42" s="265"/>
      <c r="AH42" s="251"/>
      <c r="AI42" s="34"/>
      <c r="AJ42" s="34"/>
      <c r="AK42" s="34"/>
      <c r="AL42" s="34"/>
      <c r="AM42" s="34"/>
      <c r="AN42" s="34"/>
      <c r="AO42" s="34"/>
      <c r="AP42" s="35"/>
    </row>
    <row r="43" spans="2:42" ht="14.25" customHeight="1">
      <c r="B43" s="297"/>
      <c r="C43" s="322"/>
      <c r="D43" s="379"/>
      <c r="E43" s="383" t="s">
        <v>165</v>
      </c>
      <c r="F43" s="384"/>
      <c r="G43" s="290"/>
      <c r="H43" s="290"/>
      <c r="I43" s="385"/>
      <c r="J43" s="385"/>
      <c r="K43" s="307"/>
      <c r="L43" s="384"/>
      <c r="M43" s="196"/>
      <c r="N43" s="379"/>
      <c r="O43" s="386"/>
      <c r="P43" s="379"/>
      <c r="Q43" s="386"/>
      <c r="R43" s="387"/>
      <c r="S43" s="387"/>
      <c r="T43" s="351"/>
      <c r="U43" s="252"/>
      <c r="V43" s="252"/>
      <c r="W43" s="252"/>
      <c r="X43" s="252"/>
      <c r="Y43" s="252"/>
      <c r="AA43" s="35"/>
      <c r="AB43" s="35"/>
      <c r="AC43" s="35"/>
      <c r="AD43" s="35"/>
      <c r="AE43" s="34"/>
      <c r="AF43" s="34"/>
      <c r="AG43" s="265"/>
      <c r="AH43" s="251"/>
      <c r="AI43" s="34"/>
      <c r="AJ43" s="264"/>
      <c r="AK43" s="264"/>
      <c r="AL43" s="264"/>
      <c r="AM43" s="34"/>
      <c r="AN43" s="34"/>
      <c r="AO43" s="34"/>
      <c r="AP43" s="35"/>
    </row>
    <row r="44" spans="2:42" ht="14.25" customHeight="1">
      <c r="B44" s="297"/>
      <c r="C44" s="196"/>
      <c r="D44" s="196"/>
      <c r="E44" s="196"/>
      <c r="F44" s="383" t="s">
        <v>213</v>
      </c>
      <c r="G44" s="290"/>
      <c r="H44" s="290"/>
      <c r="I44" s="385"/>
      <c r="J44" s="385"/>
      <c r="K44" s="307"/>
      <c r="L44" s="384"/>
      <c r="M44" s="384"/>
      <c r="N44" s="379"/>
      <c r="O44" s="386"/>
      <c r="P44" s="379"/>
      <c r="Q44" s="386"/>
      <c r="R44" s="387"/>
      <c r="S44" s="387"/>
      <c r="T44" s="351"/>
      <c r="U44" s="252"/>
      <c r="V44" s="252"/>
      <c r="W44" s="252"/>
      <c r="X44" s="252"/>
      <c r="Y44" s="252"/>
      <c r="AA44" s="35"/>
      <c r="AB44" s="35"/>
      <c r="AC44" s="35"/>
      <c r="AD44" s="35"/>
      <c r="AE44" s="38"/>
      <c r="AF44" s="34"/>
      <c r="AG44" s="265"/>
      <c r="AH44" s="251"/>
      <c r="AI44" s="269"/>
      <c r="AJ44" s="269"/>
      <c r="AK44" s="34"/>
      <c r="AL44" s="34"/>
      <c r="AM44" s="34"/>
      <c r="AN44" s="34"/>
      <c r="AO44" s="35"/>
      <c r="AP44" s="35"/>
    </row>
    <row r="45" spans="2:42" ht="14.25" customHeight="1">
      <c r="B45" s="297"/>
      <c r="C45" s="322"/>
      <c r="D45" s="379"/>
      <c r="E45" s="388"/>
      <c r="F45" s="384"/>
      <c r="G45" s="290"/>
      <c r="H45" s="290"/>
      <c r="I45" s="385"/>
      <c r="J45" s="385"/>
      <c r="K45" s="307"/>
      <c r="L45" s="384"/>
      <c r="M45" s="384"/>
      <c r="N45" s="379"/>
      <c r="O45" s="386"/>
      <c r="P45" s="379"/>
      <c r="Q45" s="386"/>
      <c r="R45" s="387"/>
      <c r="S45" s="387"/>
      <c r="T45" s="351"/>
      <c r="U45" s="252"/>
      <c r="V45" s="252"/>
      <c r="W45" s="252"/>
      <c r="X45" s="252"/>
      <c r="Y45" s="252"/>
      <c r="AA45" s="35"/>
      <c r="AB45" s="38"/>
      <c r="AC45" s="262"/>
      <c r="AD45" s="270"/>
      <c r="AE45" s="38"/>
      <c r="AF45" s="34"/>
      <c r="AG45" s="265"/>
      <c r="AH45" s="264"/>
      <c r="AI45" s="34"/>
      <c r="AJ45" s="34"/>
      <c r="AK45" s="249"/>
      <c r="AL45" s="249"/>
      <c r="AM45" s="39"/>
      <c r="AN45" s="34"/>
      <c r="AO45" s="35"/>
      <c r="AP45" s="35"/>
    </row>
    <row r="46" spans="2:42" ht="14.25" customHeight="1">
      <c r="B46" s="297">
        <v>4</v>
      </c>
      <c r="C46" s="389" t="s">
        <v>171</v>
      </c>
      <c r="D46" s="387"/>
      <c r="E46" s="351"/>
      <c r="F46" s="351"/>
      <c r="G46" s="278"/>
      <c r="H46" s="278"/>
      <c r="I46" s="390"/>
      <c r="J46" s="390"/>
      <c r="K46" s="315"/>
      <c r="L46" s="278"/>
      <c r="M46" s="390"/>
      <c r="N46" s="387"/>
      <c r="O46" s="351"/>
      <c r="P46" s="351"/>
      <c r="Q46" s="391"/>
      <c r="R46" s="379"/>
      <c r="S46" s="385"/>
      <c r="T46" s="351"/>
      <c r="U46" s="252"/>
      <c r="V46" s="252"/>
      <c r="W46" s="252"/>
      <c r="X46" s="252"/>
      <c r="Y46" s="252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2:42" ht="14.25" customHeight="1">
      <c r="B47" s="281"/>
      <c r="C47" s="392"/>
      <c r="D47" s="393"/>
      <c r="E47" s="400" t="s">
        <v>172</v>
      </c>
      <c r="F47" s="401"/>
      <c r="G47" s="401"/>
      <c r="H47" s="401"/>
      <c r="I47" s="401"/>
      <c r="J47" s="401"/>
      <c r="K47" s="401"/>
      <c r="L47" s="87"/>
      <c r="M47" s="40"/>
      <c r="N47" s="164"/>
      <c r="O47" s="73"/>
      <c r="P47" s="73"/>
      <c r="Q47" s="73"/>
      <c r="R47" s="70"/>
      <c r="S47" s="402"/>
      <c r="T47" s="66"/>
      <c r="U47" s="38"/>
      <c r="V47" s="38"/>
      <c r="W47" s="38"/>
      <c r="X47" s="38"/>
      <c r="Y47" s="38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 ht="14.25" customHeight="1">
      <c r="B48" s="281"/>
      <c r="C48" s="399" t="s">
        <v>173</v>
      </c>
      <c r="D48" s="396" t="s">
        <v>1</v>
      </c>
      <c r="E48" s="363" t="s">
        <v>174</v>
      </c>
      <c r="F48" s="403" t="s">
        <v>176</v>
      </c>
      <c r="G48" s="101" t="s">
        <v>9</v>
      </c>
      <c r="H48" s="448" t="s">
        <v>4</v>
      </c>
      <c r="I48" s="397" t="s">
        <v>175</v>
      </c>
      <c r="J48" s="396" t="s">
        <v>1</v>
      </c>
      <c r="K48" s="363" t="s">
        <v>277</v>
      </c>
      <c r="L48" s="363"/>
      <c r="M48" s="404" t="s">
        <v>276</v>
      </c>
      <c r="N48" s="396" t="s">
        <v>4</v>
      </c>
      <c r="O48" s="397" t="s">
        <v>175</v>
      </c>
      <c r="P48" s="405"/>
      <c r="Q48" s="406"/>
      <c r="R48" s="405"/>
      <c r="S48" s="403"/>
      <c r="T48" s="407"/>
      <c r="U48" s="271"/>
      <c r="V48" s="271"/>
      <c r="W48" s="271"/>
      <c r="X48" s="271"/>
      <c r="Y48" s="271"/>
      <c r="AA48" s="272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42" ht="14.25" customHeight="1">
      <c r="B49" s="196"/>
      <c r="C49" s="399"/>
      <c r="D49" s="396"/>
      <c r="E49" s="363"/>
      <c r="F49" s="87">
        <v>2</v>
      </c>
      <c r="G49" s="87">
        <v>2</v>
      </c>
      <c r="H49" s="500"/>
      <c r="I49" s="397"/>
      <c r="J49" s="397"/>
      <c r="K49" s="363"/>
      <c r="L49" s="363"/>
      <c r="M49" s="408">
        <v>2</v>
      </c>
      <c r="N49" s="396"/>
      <c r="O49" s="397"/>
      <c r="P49" s="73"/>
      <c r="Q49" s="87"/>
      <c r="R49" s="409"/>
      <c r="S49" s="409"/>
      <c r="T49" s="66"/>
      <c r="U49" s="38"/>
      <c r="V49" s="38"/>
      <c r="W49" s="38"/>
      <c r="X49" s="38"/>
      <c r="Y49" s="38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2:42" ht="14.25" customHeight="1">
      <c r="B50" s="196"/>
      <c r="C50" s="194"/>
      <c r="D50" s="386"/>
      <c r="E50" s="81"/>
      <c r="F50" s="87"/>
      <c r="G50" s="87"/>
      <c r="H50" s="73"/>
      <c r="I50" s="403"/>
      <c r="J50" s="403"/>
      <c r="K50" s="81"/>
      <c r="L50" s="81"/>
      <c r="M50" s="73"/>
      <c r="N50" s="386"/>
      <c r="O50" s="403"/>
      <c r="P50" s="73"/>
      <c r="Q50" s="87"/>
      <c r="R50" s="409"/>
      <c r="S50" s="409"/>
      <c r="T50" s="66"/>
      <c r="U50" s="38"/>
      <c r="V50" s="38"/>
      <c r="W50" s="38"/>
      <c r="X50" s="38"/>
      <c r="Y50" s="38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2:42" ht="14.25" customHeight="1">
      <c r="B51" s="410" t="s">
        <v>264</v>
      </c>
      <c r="C51" s="194"/>
      <c r="D51" s="386"/>
      <c r="E51" s="81"/>
      <c r="F51" s="87"/>
      <c r="G51" s="87"/>
      <c r="H51" s="73"/>
      <c r="I51" s="403"/>
      <c r="J51" s="403"/>
      <c r="K51" s="81"/>
      <c r="L51" s="81"/>
      <c r="M51" s="73"/>
      <c r="N51" s="386"/>
      <c r="O51" s="403"/>
      <c r="P51" s="73"/>
      <c r="Q51" s="87"/>
      <c r="R51" s="409"/>
      <c r="S51" s="409"/>
      <c r="T51" s="66"/>
      <c r="U51" s="38"/>
      <c r="V51" s="38"/>
      <c r="W51" s="38"/>
      <c r="X51" s="38"/>
      <c r="Y51" s="38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2:42" ht="14.25" customHeight="1">
      <c r="B52" s="196"/>
      <c r="C52" s="67"/>
      <c r="D52" s="448" t="s">
        <v>1</v>
      </c>
      <c r="E52" s="398">
        <f>I33</f>
        <v>100</v>
      </c>
      <c r="F52" s="500" t="s">
        <v>2</v>
      </c>
      <c r="G52" s="419">
        <f>O25</f>
        <v>2</v>
      </c>
      <c r="H52" s="494" t="s">
        <v>278</v>
      </c>
      <c r="I52" s="411">
        <f>O23</f>
        <v>3</v>
      </c>
      <c r="J52" s="87" t="s">
        <v>4</v>
      </c>
      <c r="K52" s="32">
        <f>O33</f>
        <v>0.6</v>
      </c>
      <c r="L52" s="448" t="s">
        <v>4</v>
      </c>
      <c r="M52" s="419">
        <f>E42/1000</f>
        <v>0.29</v>
      </c>
      <c r="N52" s="423" t="s">
        <v>1</v>
      </c>
      <c r="O52" s="500">
        <f>E52*G52*((I52-K52)/2-M52)</f>
        <v>181.99999999999997</v>
      </c>
      <c r="P52" s="500"/>
      <c r="Q52" s="500" t="s">
        <v>126</v>
      </c>
      <c r="R52" s="409"/>
      <c r="S52" s="395">
        <f>O52*1000</f>
        <v>181999.99999999997</v>
      </c>
      <c r="T52" s="500" t="s">
        <v>95</v>
      </c>
      <c r="U52" s="34"/>
      <c r="V52" s="34"/>
      <c r="W52" s="34"/>
      <c r="X52" s="34"/>
      <c r="Y52" s="34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2:42" ht="14.25" customHeight="1">
      <c r="B53" s="196"/>
      <c r="C53" s="66"/>
      <c r="D53" s="500"/>
      <c r="E53" s="398"/>
      <c r="F53" s="500"/>
      <c r="G53" s="419"/>
      <c r="H53" s="494"/>
      <c r="I53" s="499">
        <f>2</f>
        <v>2</v>
      </c>
      <c r="J53" s="499"/>
      <c r="K53" s="499"/>
      <c r="L53" s="500"/>
      <c r="M53" s="419"/>
      <c r="N53" s="447"/>
      <c r="O53" s="500"/>
      <c r="P53" s="500"/>
      <c r="Q53" s="448"/>
      <c r="R53" s="402"/>
      <c r="S53" s="395"/>
      <c r="T53" s="500"/>
      <c r="U53" s="34"/>
      <c r="V53" s="34"/>
      <c r="W53" s="34"/>
      <c r="X53" s="34"/>
      <c r="Y53" s="34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2:42" ht="14.25" customHeight="1">
      <c r="B54" s="196"/>
      <c r="C54" s="486" t="s">
        <v>179</v>
      </c>
      <c r="D54" s="448" t="s">
        <v>1</v>
      </c>
      <c r="E54" s="73" t="s">
        <v>173</v>
      </c>
      <c r="F54" s="448" t="s">
        <v>1</v>
      </c>
      <c r="G54" s="447">
        <f>S52</f>
        <v>181999.99999999997</v>
      </c>
      <c r="H54" s="447"/>
      <c r="I54" s="447"/>
      <c r="J54" s="423" t="s">
        <v>1</v>
      </c>
      <c r="K54" s="418">
        <f>G54/(G55*I55)</f>
        <v>0.3137931034482758</v>
      </c>
      <c r="L54" s="418"/>
      <c r="M54" s="421" t="s">
        <v>66</v>
      </c>
      <c r="N54" s="421"/>
      <c r="O54" s="66"/>
      <c r="P54" s="41"/>
      <c r="Q54" s="41"/>
      <c r="R54" s="66"/>
      <c r="S54" s="66"/>
      <c r="T54" s="66"/>
      <c r="U54" s="38"/>
      <c r="V54" s="38"/>
      <c r="W54" s="38"/>
      <c r="X54" s="38"/>
      <c r="Y54" s="38"/>
      <c r="Z54" s="273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2:25" ht="14.25" customHeight="1">
      <c r="B55" s="196"/>
      <c r="C55" s="486"/>
      <c r="D55" s="500"/>
      <c r="E55" s="408" t="s">
        <v>178</v>
      </c>
      <c r="F55" s="448"/>
      <c r="G55" s="408">
        <f>G52*1000</f>
        <v>2000</v>
      </c>
      <c r="H55" s="408" t="s">
        <v>2</v>
      </c>
      <c r="I55" s="110">
        <f>E42</f>
        <v>290</v>
      </c>
      <c r="J55" s="447"/>
      <c r="K55" s="418"/>
      <c r="L55" s="418"/>
      <c r="M55" s="421"/>
      <c r="N55" s="421"/>
      <c r="O55" s="66"/>
      <c r="P55" s="41"/>
      <c r="Q55" s="41"/>
      <c r="R55" s="70"/>
      <c r="S55" s="66"/>
      <c r="T55" s="66"/>
      <c r="U55" s="38"/>
      <c r="V55" s="38"/>
      <c r="W55" s="38"/>
      <c r="X55" s="38"/>
      <c r="Y55" s="38"/>
    </row>
    <row r="56" spans="2:26" ht="14.25" customHeight="1">
      <c r="B56" s="196"/>
      <c r="C56" s="412"/>
      <c r="D56" s="412"/>
      <c r="E56" s="412" t="s">
        <v>180</v>
      </c>
      <c r="F56" s="412">
        <f>E12</f>
        <v>20</v>
      </c>
      <c r="G56" s="412" t="s">
        <v>181</v>
      </c>
      <c r="H56" s="70"/>
      <c r="I56" s="347"/>
      <c r="J56" s="347"/>
      <c r="K56" s="413">
        <f>K13</f>
        <v>415</v>
      </c>
      <c r="L56" s="164" t="s">
        <v>182</v>
      </c>
      <c r="M56" s="89"/>
      <c r="N56" s="95" t="s">
        <v>1</v>
      </c>
      <c r="O56" s="72">
        <v>0.44</v>
      </c>
      <c r="P56" s="66" t="s">
        <v>183</v>
      </c>
      <c r="Q56" s="66"/>
      <c r="R56" s="90"/>
      <c r="S56" s="414">
        <f>VLOOKUP(O56,'IS- table'!A55:B355,2)</f>
        <v>0.28</v>
      </c>
      <c r="T56" s="66" t="s">
        <v>217</v>
      </c>
      <c r="U56" s="38"/>
      <c r="V56" s="38"/>
      <c r="W56" s="38"/>
      <c r="X56" s="38"/>
      <c r="Y56" s="38"/>
      <c r="Z56" s="119"/>
    </row>
    <row r="57" spans="2:26" ht="14.25" customHeight="1">
      <c r="B57" s="196"/>
      <c r="C57" s="66"/>
      <c r="D57" s="66"/>
      <c r="E57" s="500" t="s">
        <v>184</v>
      </c>
      <c r="F57" s="500"/>
      <c r="G57" s="77" t="s">
        <v>188</v>
      </c>
      <c r="H57" s="66" t="s">
        <v>189</v>
      </c>
      <c r="I57" s="163" t="s">
        <v>185</v>
      </c>
      <c r="J57" s="163"/>
      <c r="K57" s="33" t="s">
        <v>186</v>
      </c>
      <c r="L57" s="415" t="s">
        <v>1</v>
      </c>
      <c r="M57" s="163">
        <v>1</v>
      </c>
      <c r="N57" s="90"/>
      <c r="O57" s="66" t="s">
        <v>187</v>
      </c>
      <c r="P57" s="66"/>
      <c r="Q57" s="66"/>
      <c r="R57" s="66"/>
      <c r="S57" s="66"/>
      <c r="T57" s="66"/>
      <c r="U57" s="38"/>
      <c r="V57" s="38"/>
      <c r="W57" s="38"/>
      <c r="X57" s="38"/>
      <c r="Y57" s="38"/>
      <c r="Z57" s="268"/>
    </row>
    <row r="58" spans="2:26" ht="14.25" customHeight="1">
      <c r="B58" s="196"/>
      <c r="C58" s="66"/>
      <c r="D58" s="99" t="s">
        <v>190</v>
      </c>
      <c r="E58" s="73" t="s">
        <v>177</v>
      </c>
      <c r="F58" s="87" t="str">
        <f>IF(K54&lt;S56,"&lt;","&gt;")</f>
        <v>&gt;</v>
      </c>
      <c r="G58" s="73" t="s">
        <v>191</v>
      </c>
      <c r="H58" s="70"/>
      <c r="I58" s="90" t="s">
        <v>192</v>
      </c>
      <c r="J58" s="90"/>
      <c r="K58" s="416">
        <f>K54</f>
        <v>0.3137931034482758</v>
      </c>
      <c r="L58" s="177" t="s">
        <v>1</v>
      </c>
      <c r="M58" s="72">
        <v>1</v>
      </c>
      <c r="N58" s="66" t="s">
        <v>2</v>
      </c>
      <c r="O58" s="90">
        <f>S56</f>
        <v>0.28</v>
      </c>
      <c r="P58" s="70" t="s">
        <v>1</v>
      </c>
      <c r="Q58" s="66">
        <f>O58*M58</f>
        <v>0.28</v>
      </c>
      <c r="R58" s="417" t="str">
        <f>IF(K58&gt;Q58,"Section unsafe","O.K.")</f>
        <v>Section unsafe</v>
      </c>
      <c r="S58" s="72"/>
      <c r="T58" s="66"/>
      <c r="U58" s="38"/>
      <c r="V58" s="38"/>
      <c r="W58" s="38"/>
      <c r="X58" s="38"/>
      <c r="Y58" s="38"/>
      <c r="Z58" s="268"/>
    </row>
    <row r="59" spans="2:26" ht="14.25" customHeight="1">
      <c r="B59" s="196"/>
      <c r="C59" s="500" t="s">
        <v>193</v>
      </c>
      <c r="D59" s="394" t="s">
        <v>1</v>
      </c>
      <c r="E59" s="447">
        <f>G54</f>
        <v>181999.99999999997</v>
      </c>
      <c r="F59" s="447"/>
      <c r="G59" s="447"/>
      <c r="H59" s="448" t="s">
        <v>1</v>
      </c>
      <c r="I59" s="494">
        <f>E59/(E60*G60)</f>
        <v>324.99999999999994</v>
      </c>
      <c r="J59" s="494"/>
      <c r="K59" s="447" t="s">
        <v>10</v>
      </c>
      <c r="L59" s="447" t="s">
        <v>194</v>
      </c>
      <c r="M59" s="447"/>
      <c r="N59" s="427" t="s">
        <v>1</v>
      </c>
      <c r="O59" s="447">
        <f>I59</f>
        <v>324.99999999999994</v>
      </c>
      <c r="P59" s="425" t="s">
        <v>3</v>
      </c>
      <c r="Q59" s="426">
        <f>2*I9</f>
        <v>60</v>
      </c>
      <c r="R59" s="427" t="s">
        <v>1</v>
      </c>
      <c r="S59" s="447">
        <f>Q59+O59</f>
        <v>384.99999999999994</v>
      </c>
      <c r="T59" s="424" t="s">
        <v>10</v>
      </c>
      <c r="U59" s="457"/>
      <c r="V59" s="457"/>
      <c r="W59" s="457"/>
      <c r="X59" s="457"/>
      <c r="Y59" s="457"/>
      <c r="Z59" s="268"/>
    </row>
    <row r="60" spans="2:26" ht="14.25" customHeight="1">
      <c r="B60" s="196"/>
      <c r="C60" s="500"/>
      <c r="D60" s="394"/>
      <c r="E60" s="108">
        <f>G55</f>
        <v>2000</v>
      </c>
      <c r="F60" s="408" t="s">
        <v>2</v>
      </c>
      <c r="G60" s="428">
        <f>Q58</f>
        <v>0.28</v>
      </c>
      <c r="H60" s="448"/>
      <c r="I60" s="494"/>
      <c r="J60" s="494"/>
      <c r="K60" s="447"/>
      <c r="L60" s="447"/>
      <c r="M60" s="447"/>
      <c r="N60" s="427"/>
      <c r="O60" s="447"/>
      <c r="P60" s="418"/>
      <c r="Q60" s="426"/>
      <c r="R60" s="419"/>
      <c r="S60" s="447"/>
      <c r="T60" s="424"/>
      <c r="U60" s="457"/>
      <c r="V60" s="457"/>
      <c r="W60" s="457"/>
      <c r="X60" s="457"/>
      <c r="Y60" s="457"/>
      <c r="Z60" s="268"/>
    </row>
    <row r="61" spans="2:26" ht="14.25" customHeight="1">
      <c r="B61" s="196"/>
      <c r="C61" s="196"/>
      <c r="D61" s="66"/>
      <c r="E61" s="82" t="s">
        <v>195</v>
      </c>
      <c r="F61" s="87"/>
      <c r="G61" s="72"/>
      <c r="H61" s="73"/>
      <c r="I61" s="66"/>
      <c r="J61" s="66"/>
      <c r="K61" s="71"/>
      <c r="L61" s="89"/>
      <c r="M61" s="89"/>
      <c r="N61" s="89"/>
      <c r="O61" s="89"/>
      <c r="P61" s="66"/>
      <c r="Q61" s="66"/>
      <c r="R61" s="72"/>
      <c r="S61" s="72"/>
      <c r="T61" s="66"/>
      <c r="U61" s="38"/>
      <c r="V61" s="38"/>
      <c r="W61" s="38"/>
      <c r="X61" s="38"/>
      <c r="Y61" s="38"/>
      <c r="Z61" s="268"/>
    </row>
    <row r="62" spans="2:26" ht="14.25" customHeight="1">
      <c r="B62" s="196"/>
      <c r="C62" s="165" t="s">
        <v>279</v>
      </c>
      <c r="D62" s="167" t="s">
        <v>1</v>
      </c>
      <c r="E62" s="183" t="s">
        <v>196</v>
      </c>
      <c r="F62" s="183"/>
      <c r="G62" s="183"/>
      <c r="H62" s="95" t="s">
        <v>1</v>
      </c>
      <c r="I62" s="89">
        <v>2</v>
      </c>
      <c r="J62" s="89" t="s">
        <v>2</v>
      </c>
      <c r="K62" s="33">
        <f>O33</f>
        <v>0.6</v>
      </c>
      <c r="L62" s="70" t="s">
        <v>3</v>
      </c>
      <c r="M62" s="90">
        <f>M52</f>
        <v>0.29</v>
      </c>
      <c r="N62" s="76" t="s">
        <v>197</v>
      </c>
      <c r="O62" s="90">
        <f>O37</f>
        <v>0.4</v>
      </c>
      <c r="P62" s="70" t="s">
        <v>3</v>
      </c>
      <c r="Q62" s="90">
        <f>M62</f>
        <v>0.29</v>
      </c>
      <c r="R62" s="91" t="s">
        <v>97</v>
      </c>
      <c r="S62" s="73">
        <f>I62*((K62+M62)+(O62+Q62))</f>
        <v>3.1599999999999997</v>
      </c>
      <c r="T62" s="66" t="s">
        <v>100</v>
      </c>
      <c r="U62" s="38"/>
      <c r="V62" s="38"/>
      <c r="W62" s="38"/>
      <c r="X62" s="38"/>
      <c r="Y62" s="38"/>
      <c r="Z62" s="268"/>
    </row>
    <row r="63" spans="2:26" ht="14.25" customHeight="1">
      <c r="B63" s="196"/>
      <c r="C63" s="166" t="s">
        <v>280</v>
      </c>
      <c r="D63" s="167" t="s">
        <v>1</v>
      </c>
      <c r="E63" s="182" t="s">
        <v>281</v>
      </c>
      <c r="F63" s="182"/>
      <c r="G63" s="182"/>
      <c r="H63" s="70" t="s">
        <v>205</v>
      </c>
      <c r="I63" s="90">
        <f>K62</f>
        <v>0.6</v>
      </c>
      <c r="J63" s="429" t="s">
        <v>3</v>
      </c>
      <c r="K63" s="430">
        <f>M62</f>
        <v>0.29</v>
      </c>
      <c r="L63" s="90" t="s">
        <v>8</v>
      </c>
      <c r="M63" s="33">
        <f>O62</f>
        <v>0.4</v>
      </c>
      <c r="N63" s="429" t="s">
        <v>3</v>
      </c>
      <c r="O63" s="431">
        <f>Q62</f>
        <v>0.29</v>
      </c>
      <c r="P63" s="66" t="s">
        <v>282</v>
      </c>
      <c r="Q63" s="66"/>
      <c r="R63" s="70" t="s">
        <v>1</v>
      </c>
      <c r="S63" s="86">
        <f>(I63+K63)*(M63+O63)</f>
        <v>0.6140999999999999</v>
      </c>
      <c r="T63" s="66" t="s">
        <v>98</v>
      </c>
      <c r="U63" s="38"/>
      <c r="V63" s="38"/>
      <c r="W63" s="38"/>
      <c r="X63" s="38"/>
      <c r="Y63" s="38"/>
      <c r="Z63" s="38"/>
    </row>
    <row r="64" spans="2:34" ht="14.25" customHeight="1">
      <c r="B64" s="196"/>
      <c r="C64" s="77" t="s">
        <v>198</v>
      </c>
      <c r="D64" s="87" t="s">
        <v>1</v>
      </c>
      <c r="E64" s="74">
        <v>100</v>
      </c>
      <c r="F64" s="72" t="s">
        <v>284</v>
      </c>
      <c r="G64" s="72">
        <f>O25</f>
        <v>2</v>
      </c>
      <c r="H64" s="73" t="s">
        <v>2</v>
      </c>
      <c r="I64" s="90">
        <f>O23</f>
        <v>3</v>
      </c>
      <c r="J64" s="90" t="s">
        <v>283</v>
      </c>
      <c r="K64" s="32">
        <f>S63</f>
        <v>0.6140999999999999</v>
      </c>
      <c r="L64" s="66" t="s">
        <v>97</v>
      </c>
      <c r="M64" s="500">
        <f>E64*((G64*I64)-K64)</f>
        <v>538.59</v>
      </c>
      <c r="N64" s="500"/>
      <c r="O64" s="66" t="s">
        <v>126</v>
      </c>
      <c r="P64" s="66" t="s">
        <v>67</v>
      </c>
      <c r="Q64" s="500">
        <f>M64*1000</f>
        <v>538590</v>
      </c>
      <c r="R64" s="500"/>
      <c r="S64" s="500"/>
      <c r="T64" s="66" t="s">
        <v>95</v>
      </c>
      <c r="U64" s="38"/>
      <c r="V64" s="38"/>
      <c r="W64" s="38"/>
      <c r="X64" s="38"/>
      <c r="Y64" s="38"/>
      <c r="Z64" s="268"/>
      <c r="AH64" s="48"/>
    </row>
    <row r="65" spans="2:26" ht="14.25" customHeight="1">
      <c r="B65" s="196"/>
      <c r="C65" s="422" t="s">
        <v>200</v>
      </c>
      <c r="D65" s="448" t="s">
        <v>1</v>
      </c>
      <c r="E65" s="73" t="s">
        <v>173</v>
      </c>
      <c r="F65" s="448" t="s">
        <v>1</v>
      </c>
      <c r="G65" s="447">
        <f>Q64</f>
        <v>538590</v>
      </c>
      <c r="H65" s="447"/>
      <c r="I65" s="447"/>
      <c r="J65" s="423" t="s">
        <v>1</v>
      </c>
      <c r="K65" s="418">
        <f>G65/(G66*I66)</f>
        <v>0.5877237014404191</v>
      </c>
      <c r="L65" s="418"/>
      <c r="M65" s="421" t="s">
        <v>66</v>
      </c>
      <c r="N65" s="421"/>
      <c r="O65" s="74"/>
      <c r="P65" s="92"/>
      <c r="Q65" s="74"/>
      <c r="R65" s="74"/>
      <c r="S65" s="74"/>
      <c r="T65" s="73"/>
      <c r="U65" s="34"/>
      <c r="V65" s="34"/>
      <c r="W65" s="34"/>
      <c r="X65" s="34"/>
      <c r="Y65" s="34"/>
      <c r="Z65" s="268" t="s">
        <v>202</v>
      </c>
    </row>
    <row r="66" spans="2:25" ht="14.25" customHeight="1">
      <c r="B66" s="196"/>
      <c r="C66" s="486"/>
      <c r="D66" s="500"/>
      <c r="E66" s="408" t="s">
        <v>178</v>
      </c>
      <c r="F66" s="448"/>
      <c r="G66" s="408">
        <f>S62*1000</f>
        <v>3159.9999999999995</v>
      </c>
      <c r="H66" s="408" t="s">
        <v>2</v>
      </c>
      <c r="I66" s="110">
        <f>Q62*1000</f>
        <v>290</v>
      </c>
      <c r="J66" s="423"/>
      <c r="K66" s="418"/>
      <c r="L66" s="418"/>
      <c r="M66" s="421"/>
      <c r="N66" s="421"/>
      <c r="O66" s="41"/>
      <c r="P66" s="92"/>
      <c r="Q66" s="66"/>
      <c r="R66" s="66"/>
      <c r="S66" s="66"/>
      <c r="T66" s="73"/>
      <c r="U66" s="34"/>
      <c r="V66" s="34"/>
      <c r="W66" s="34"/>
      <c r="X66" s="34"/>
      <c r="Y66" s="34"/>
    </row>
    <row r="67" spans="2:25" ht="14.25" customHeight="1">
      <c r="B67" s="196"/>
      <c r="C67" s="500" t="s">
        <v>201</v>
      </c>
      <c r="D67" s="500"/>
      <c r="E67" s="500"/>
      <c r="F67" s="500"/>
      <c r="G67" s="500"/>
      <c r="H67" s="500" t="s">
        <v>203</v>
      </c>
      <c r="I67" s="500"/>
      <c r="J67" s="73"/>
      <c r="K67" s="33">
        <v>0.16</v>
      </c>
      <c r="L67" s="292" t="s">
        <v>202</v>
      </c>
      <c r="M67" s="96">
        <f>I6</f>
        <v>20</v>
      </c>
      <c r="N67" s="97" t="s">
        <v>1</v>
      </c>
      <c r="O67" s="418">
        <f>K67*M67^0.5</f>
        <v>0.7155417527999327</v>
      </c>
      <c r="P67" s="418"/>
      <c r="Q67" s="447" t="s">
        <v>66</v>
      </c>
      <c r="R67" s="447"/>
      <c r="S67" s="74"/>
      <c r="T67" s="73"/>
      <c r="U67" s="34"/>
      <c r="V67" s="34"/>
      <c r="W67" s="34"/>
      <c r="X67" s="34"/>
      <c r="Y67" s="34"/>
    </row>
    <row r="68" spans="2:25" ht="14.25" customHeight="1">
      <c r="B68" s="196"/>
      <c r="C68" s="500" t="s">
        <v>204</v>
      </c>
      <c r="D68" s="448" t="s">
        <v>205</v>
      </c>
      <c r="E68" s="500" t="s">
        <v>206</v>
      </c>
      <c r="F68" s="500"/>
      <c r="G68" s="500">
        <v>0.5</v>
      </c>
      <c r="H68" s="448" t="s">
        <v>3</v>
      </c>
      <c r="I68" s="72">
        <f>O62</f>
        <v>0.4</v>
      </c>
      <c r="J68" s="427" t="s">
        <v>1</v>
      </c>
      <c r="K68" s="419">
        <f>G68+I68/I69</f>
        <v>1.1666666666666667</v>
      </c>
      <c r="L68" s="419"/>
      <c r="M68" s="447" t="s">
        <v>207</v>
      </c>
      <c r="N68" s="447"/>
      <c r="O68" s="447"/>
      <c r="P68" s="447"/>
      <c r="Q68" s="447"/>
      <c r="R68" s="500"/>
      <c r="S68" s="500">
        <v>1</v>
      </c>
      <c r="T68" s="66"/>
      <c r="U68" s="38"/>
      <c r="V68" s="38"/>
      <c r="W68" s="38"/>
      <c r="X68" s="38"/>
      <c r="Y68" s="38"/>
    </row>
    <row r="69" spans="2:25" ht="14.25" customHeight="1">
      <c r="B69" s="196"/>
      <c r="C69" s="500"/>
      <c r="D69" s="448"/>
      <c r="E69" s="500"/>
      <c r="F69" s="500"/>
      <c r="G69" s="500"/>
      <c r="H69" s="448"/>
      <c r="I69" s="98">
        <f>K62</f>
        <v>0.6</v>
      </c>
      <c r="J69" s="419"/>
      <c r="K69" s="419"/>
      <c r="L69" s="419"/>
      <c r="M69" s="447"/>
      <c r="N69" s="447"/>
      <c r="O69" s="447"/>
      <c r="P69" s="447"/>
      <c r="Q69" s="447"/>
      <c r="R69" s="500"/>
      <c r="S69" s="500"/>
      <c r="T69" s="66"/>
      <c r="U69" s="38"/>
      <c r="V69" s="38"/>
      <c r="W69" s="38"/>
      <c r="X69" s="38"/>
      <c r="Y69" s="38"/>
    </row>
    <row r="70" spans="2:26" ht="14.25" customHeight="1">
      <c r="B70" s="196"/>
      <c r="C70" s="196"/>
      <c r="D70" s="99" t="s">
        <v>190</v>
      </c>
      <c r="E70" s="67" t="s">
        <v>208</v>
      </c>
      <c r="F70" s="100" t="s">
        <v>1</v>
      </c>
      <c r="G70" s="101">
        <f>S68</f>
        <v>1</v>
      </c>
      <c r="H70" s="66" t="s">
        <v>2</v>
      </c>
      <c r="I70" s="86">
        <f>O67</f>
        <v>0.7155417527999327</v>
      </c>
      <c r="J70" s="111" t="s">
        <v>1</v>
      </c>
      <c r="K70" s="418">
        <f>I70*G70</f>
        <v>0.7155417527999327</v>
      </c>
      <c r="L70" s="418"/>
      <c r="M70" s="41" t="s">
        <v>66</v>
      </c>
      <c r="N70" s="70"/>
      <c r="O70" s="75"/>
      <c r="P70" s="75"/>
      <c r="Q70" s="76"/>
      <c r="R70" s="66"/>
      <c r="S70" s="66"/>
      <c r="T70" s="66"/>
      <c r="U70" s="38"/>
      <c r="V70" s="38"/>
      <c r="W70" s="38"/>
      <c r="X70" s="38"/>
      <c r="Y70" s="38"/>
      <c r="Z70" s="274"/>
    </row>
    <row r="71" spans="2:25" ht="14.25" customHeight="1">
      <c r="B71" s="196"/>
      <c r="C71" s="99" t="s">
        <v>209</v>
      </c>
      <c r="D71" s="429" t="s">
        <v>1</v>
      </c>
      <c r="E71" s="73" t="s">
        <v>191</v>
      </c>
      <c r="F71" s="90" t="s">
        <v>192</v>
      </c>
      <c r="G71" s="75">
        <f>K65</f>
        <v>0.5877237014404191</v>
      </c>
      <c r="H71" s="177" t="str">
        <f>IF(K65&lt;O67,"&lt;","&gt;")</f>
        <v>&lt;</v>
      </c>
      <c r="I71" s="72">
        <f>K70</f>
        <v>0.7155417527999327</v>
      </c>
      <c r="J71" s="72"/>
      <c r="K71" s="416"/>
      <c r="L71" s="420" t="str">
        <f>IF(G71&gt;I71,"Section unsafe","Hence safe from punching shear.")</f>
        <v>Hence safe from punching shear.</v>
      </c>
      <c r="M71" s="420"/>
      <c r="N71" s="420"/>
      <c r="O71" s="420"/>
      <c r="P71" s="420"/>
      <c r="Q71" s="420"/>
      <c r="R71" s="420"/>
      <c r="S71" s="420"/>
      <c r="T71" s="420"/>
      <c r="U71" s="458"/>
      <c r="V71" s="458"/>
      <c r="W71" s="458"/>
      <c r="X71" s="458"/>
      <c r="Y71" s="458"/>
    </row>
    <row r="72" spans="2:25" ht="14.25" customHeight="1">
      <c r="B72" s="196"/>
      <c r="C72" s="104" t="s">
        <v>210</v>
      </c>
      <c r="D72" s="85" t="s">
        <v>1</v>
      </c>
      <c r="E72" s="103">
        <f>K42</f>
        <v>350</v>
      </c>
      <c r="F72" s="67" t="s">
        <v>211</v>
      </c>
      <c r="G72" s="70"/>
      <c r="H72" s="93"/>
      <c r="I72" s="102">
        <f>E72</f>
        <v>350</v>
      </c>
      <c r="J72" s="112" t="s">
        <v>4</v>
      </c>
      <c r="K72" s="40">
        <f>2*I9</f>
        <v>60</v>
      </c>
      <c r="L72" s="70" t="s">
        <v>1</v>
      </c>
      <c r="M72" s="105">
        <f>I72-K72</f>
        <v>290</v>
      </c>
      <c r="N72" s="66" t="s">
        <v>212</v>
      </c>
      <c r="O72" s="74"/>
      <c r="P72" s="70"/>
      <c r="Q72" s="65"/>
      <c r="R72" s="65"/>
      <c r="S72" s="65"/>
      <c r="T72" s="78"/>
      <c r="U72" s="275"/>
      <c r="V72" s="275"/>
      <c r="W72" s="275"/>
      <c r="X72" s="275"/>
      <c r="Y72" s="275"/>
    </row>
    <row r="73" spans="2:25" ht="14.25" customHeight="1">
      <c r="B73" s="196"/>
      <c r="C73" s="69"/>
      <c r="D73" s="69"/>
      <c r="E73" s="66"/>
      <c r="F73" s="66"/>
      <c r="G73" s="66"/>
      <c r="H73" s="66"/>
      <c r="I73" s="66"/>
      <c r="J73" s="66"/>
      <c r="K73" s="64"/>
      <c r="L73" s="66"/>
      <c r="M73" s="66"/>
      <c r="N73" s="66"/>
      <c r="O73" s="66"/>
      <c r="P73" s="66"/>
      <c r="Q73" s="65"/>
      <c r="R73" s="65"/>
      <c r="S73" s="65"/>
      <c r="T73" s="78"/>
      <c r="U73" s="275"/>
      <c r="V73" s="275"/>
      <c r="W73" s="275"/>
      <c r="X73" s="275"/>
      <c r="Y73" s="275"/>
    </row>
    <row r="74" spans="2:25" ht="14.25" customHeight="1">
      <c r="B74" s="196">
        <v>5</v>
      </c>
      <c r="C74" s="88" t="s">
        <v>214</v>
      </c>
      <c r="D74" s="67"/>
      <c r="E74" s="67"/>
      <c r="F74" s="68"/>
      <c r="G74" s="79"/>
      <c r="H74" s="80"/>
      <c r="I74" s="41"/>
      <c r="J74" s="41"/>
      <c r="K74" s="63"/>
      <c r="L74" s="41"/>
      <c r="M74" s="41"/>
      <c r="N74" s="70"/>
      <c r="O74" s="41"/>
      <c r="P74" s="41"/>
      <c r="Q74" s="66"/>
      <c r="R74" s="66"/>
      <c r="S74" s="66"/>
      <c r="T74" s="66"/>
      <c r="U74" s="38"/>
      <c r="V74" s="38"/>
      <c r="W74" s="38"/>
      <c r="X74" s="38"/>
      <c r="Y74" s="38"/>
    </row>
    <row r="75" spans="2:25" ht="14.25" customHeight="1">
      <c r="B75" s="196"/>
      <c r="C75" s="68"/>
      <c r="D75" s="68"/>
      <c r="E75" s="67" t="s">
        <v>267</v>
      </c>
      <c r="F75" s="68"/>
      <c r="G75" s="81"/>
      <c r="H75" s="82"/>
      <c r="I75" s="94"/>
      <c r="J75" s="94"/>
      <c r="K75" s="83"/>
      <c r="L75" s="73"/>
      <c r="M75" s="73"/>
      <c r="N75" s="66"/>
      <c r="O75" s="41"/>
      <c r="P75" s="41"/>
      <c r="Q75" s="66"/>
      <c r="R75" s="66"/>
      <c r="S75" s="66"/>
      <c r="T75" s="66"/>
      <c r="U75" s="38"/>
      <c r="V75" s="38"/>
      <c r="W75" s="38"/>
      <c r="X75" s="38"/>
      <c r="Y75" s="38"/>
    </row>
    <row r="76" spans="2:25" ht="14.25" customHeight="1">
      <c r="B76" s="196"/>
      <c r="C76" s="451"/>
      <c r="D76" s="451" t="s">
        <v>216</v>
      </c>
      <c r="E76" s="452"/>
      <c r="F76" s="451" t="s">
        <v>158</v>
      </c>
      <c r="G76" s="451"/>
      <c r="H76" s="500"/>
      <c r="I76" s="447">
        <f>E35</f>
        <v>144000000</v>
      </c>
      <c r="J76" s="447"/>
      <c r="K76" s="447"/>
      <c r="L76" s="447"/>
      <c r="M76" s="447"/>
      <c r="N76" s="448" t="s">
        <v>1</v>
      </c>
      <c r="O76" s="500">
        <f>ROUND(I76/(I77*K77*M77),)</f>
        <v>2388</v>
      </c>
      <c r="P76" s="500"/>
      <c r="Q76" s="500" t="s">
        <v>217</v>
      </c>
      <c r="R76" s="70"/>
      <c r="S76" s="84"/>
      <c r="T76" s="66"/>
      <c r="U76" s="38"/>
      <c r="V76" s="38"/>
      <c r="W76" s="38"/>
      <c r="X76" s="38"/>
      <c r="Y76" s="38"/>
    </row>
    <row r="77" spans="2:25" ht="14.25" customHeight="1">
      <c r="B77" s="196"/>
      <c r="C77" s="451"/>
      <c r="D77" s="452"/>
      <c r="E77" s="452"/>
      <c r="F77" s="443" t="s">
        <v>215</v>
      </c>
      <c r="G77" s="443"/>
      <c r="H77" s="500"/>
      <c r="I77" s="107">
        <f>Q16</f>
        <v>230</v>
      </c>
      <c r="J77" s="107" t="s">
        <v>2</v>
      </c>
      <c r="K77" s="109">
        <f>K17</f>
        <v>0.904</v>
      </c>
      <c r="L77" s="108" t="s">
        <v>2</v>
      </c>
      <c r="M77" s="107">
        <f>M72</f>
        <v>290</v>
      </c>
      <c r="N77" s="500"/>
      <c r="O77" s="500"/>
      <c r="P77" s="500"/>
      <c r="Q77" s="500"/>
      <c r="R77" s="66"/>
      <c r="S77" s="66"/>
      <c r="T77" s="66"/>
      <c r="U77" s="38"/>
      <c r="V77" s="38"/>
      <c r="W77" s="38"/>
      <c r="X77" s="38"/>
      <c r="Y77" s="38"/>
    </row>
    <row r="78" spans="2:25" ht="14.25" customHeight="1">
      <c r="B78" s="196"/>
      <c r="C78" s="465" t="s">
        <v>218</v>
      </c>
      <c r="D78" s="466">
        <v>12</v>
      </c>
      <c r="E78" s="468" t="s">
        <v>219</v>
      </c>
      <c r="F78" s="500"/>
      <c r="G78" s="500"/>
      <c r="H78" s="469" t="s">
        <v>1</v>
      </c>
      <c r="I78" s="501" t="s">
        <v>220</v>
      </c>
      <c r="J78" s="501"/>
      <c r="K78" s="501"/>
      <c r="L78" s="495" t="s">
        <v>1</v>
      </c>
      <c r="M78" s="243">
        <v>3.14</v>
      </c>
      <c r="N78" s="434" t="s">
        <v>2</v>
      </c>
      <c r="O78" s="434">
        <f>D78</f>
        <v>12</v>
      </c>
      <c r="P78" s="434" t="s">
        <v>2</v>
      </c>
      <c r="Q78" s="434">
        <f>D78</f>
        <v>12</v>
      </c>
      <c r="R78" s="469" t="s">
        <v>1</v>
      </c>
      <c r="S78" s="497">
        <f>M78*O78*Q78/4</f>
        <v>113.03999999999999</v>
      </c>
      <c r="T78" s="470" t="s">
        <v>217</v>
      </c>
      <c r="U78" s="116"/>
      <c r="V78" s="116"/>
      <c r="W78" s="116"/>
      <c r="X78" s="116"/>
      <c r="Y78" s="116"/>
    </row>
    <row r="79" spans="2:25" ht="14.25" customHeight="1">
      <c r="B79" s="196"/>
      <c r="C79" s="465"/>
      <c r="D79" s="467"/>
      <c r="E79" s="468"/>
      <c r="F79" s="500"/>
      <c r="G79" s="500"/>
      <c r="H79" s="470"/>
      <c r="I79" s="502">
        <v>4</v>
      </c>
      <c r="J79" s="502"/>
      <c r="K79" s="502"/>
      <c r="L79" s="494"/>
      <c r="M79" s="502">
        <v>4</v>
      </c>
      <c r="N79" s="502"/>
      <c r="O79" s="502"/>
      <c r="P79" s="502"/>
      <c r="Q79" s="502"/>
      <c r="R79" s="470"/>
      <c r="S79" s="497"/>
      <c r="T79" s="470"/>
      <c r="U79" s="116"/>
      <c r="V79" s="116"/>
      <c r="W79" s="116"/>
      <c r="X79" s="116"/>
      <c r="Y79" s="116"/>
    </row>
    <row r="80" spans="2:20" ht="14.25" customHeight="1">
      <c r="B80" s="196"/>
      <c r="C80" s="498" t="s">
        <v>222</v>
      </c>
      <c r="D80" s="498"/>
      <c r="E80" s="498"/>
      <c r="F80" s="281" t="s">
        <v>1</v>
      </c>
      <c r="G80" s="323">
        <f>O76</f>
        <v>2388</v>
      </c>
      <c r="H80" s="287" t="s">
        <v>5</v>
      </c>
      <c r="I80" s="323">
        <f>S78</f>
        <v>113.03999999999999</v>
      </c>
      <c r="J80" s="323"/>
      <c r="K80" s="323"/>
      <c r="L80" s="281" t="s">
        <v>1</v>
      </c>
      <c r="M80" s="445">
        <f>ROUNDUP(G80/I80,)</f>
        <v>22</v>
      </c>
      <c r="N80" s="445"/>
      <c r="O80" s="196" t="s">
        <v>112</v>
      </c>
      <c r="P80" s="196"/>
      <c r="Q80" s="196"/>
      <c r="R80" s="196"/>
      <c r="S80" s="196"/>
      <c r="T80" s="196"/>
    </row>
    <row r="81" spans="2:20" ht="14.25" customHeight="1">
      <c r="B81" s="196"/>
      <c r="C81" s="196"/>
      <c r="D81" s="196"/>
      <c r="E81" s="106" t="s">
        <v>221</v>
      </c>
      <c r="F81" s="106"/>
      <c r="G81" s="196"/>
      <c r="H81" s="196"/>
      <c r="I81" s="293">
        <f>D78</f>
        <v>12</v>
      </c>
      <c r="J81" s="435" t="s">
        <v>260</v>
      </c>
      <c r="K81" s="436"/>
      <c r="L81" s="436"/>
      <c r="M81" s="437">
        <f>M80</f>
        <v>22</v>
      </c>
      <c r="N81" s="297" t="s">
        <v>223</v>
      </c>
      <c r="O81" s="297"/>
      <c r="P81" s="196"/>
      <c r="Q81" s="196"/>
      <c r="R81" s="196"/>
      <c r="S81" s="196"/>
      <c r="T81" s="196"/>
    </row>
    <row r="82" spans="2:20" ht="14.25" customHeight="1">
      <c r="B82" s="196"/>
      <c r="C82" s="196"/>
      <c r="D82" s="375"/>
      <c r="E82" s="449" t="s">
        <v>226</v>
      </c>
      <c r="F82" s="449"/>
      <c r="G82" s="449"/>
      <c r="H82" s="449"/>
      <c r="I82" s="449"/>
      <c r="J82" s="449"/>
      <c r="K82" s="449"/>
      <c r="L82" s="449"/>
      <c r="M82" s="449"/>
      <c r="N82" s="449"/>
      <c r="O82" s="438">
        <f>O25</f>
        <v>2</v>
      </c>
      <c r="P82" s="293" t="s">
        <v>224</v>
      </c>
      <c r="Q82" s="196"/>
      <c r="R82" s="196"/>
      <c r="S82" s="196"/>
      <c r="T82" s="196"/>
    </row>
    <row r="83" spans="2:25" ht="14.25" customHeight="1">
      <c r="B83" s="196"/>
      <c r="C83" s="450" t="s">
        <v>225</v>
      </c>
      <c r="D83" s="450"/>
      <c r="E83" s="450"/>
      <c r="F83" s="450"/>
      <c r="G83" s="450"/>
      <c r="H83" s="450"/>
      <c r="I83" s="450"/>
      <c r="J83" s="327"/>
      <c r="K83" s="40">
        <f>M72</f>
        <v>290</v>
      </c>
      <c r="L83" s="87" t="s">
        <v>4</v>
      </c>
      <c r="M83" s="73">
        <f>D78</f>
        <v>12</v>
      </c>
      <c r="N83" s="87" t="s">
        <v>1</v>
      </c>
      <c r="O83" s="74">
        <f>K83-M83</f>
        <v>278</v>
      </c>
      <c r="P83" s="66" t="s">
        <v>10</v>
      </c>
      <c r="Q83" s="66"/>
      <c r="R83" s="66"/>
      <c r="S83" s="41"/>
      <c r="T83" s="66"/>
      <c r="U83" s="38"/>
      <c r="V83" s="38"/>
      <c r="W83" s="38"/>
      <c r="X83" s="38"/>
      <c r="Y83" s="38"/>
    </row>
    <row r="84" spans="2:25" ht="14.25" customHeight="1">
      <c r="B84" s="196"/>
      <c r="C84" s="196"/>
      <c r="D84" s="66"/>
      <c r="E84" s="66" t="s">
        <v>291</v>
      </c>
      <c r="F84" s="87"/>
      <c r="G84" s="74"/>
      <c r="H84" s="73"/>
      <c r="I84" s="74"/>
      <c r="J84" s="74"/>
      <c r="K84" s="40"/>
      <c r="L84" s="87"/>
      <c r="M84" s="90"/>
      <c r="N84" s="90"/>
      <c r="O84" s="66"/>
      <c r="P84" s="66"/>
      <c r="Q84" s="66"/>
      <c r="R84" s="66"/>
      <c r="S84" s="66"/>
      <c r="T84" s="66"/>
      <c r="U84" s="38"/>
      <c r="V84" s="38"/>
      <c r="W84" s="38"/>
      <c r="X84" s="38"/>
      <c r="Y84" s="38"/>
    </row>
    <row r="85" spans="2:25" ht="14.25" customHeight="1">
      <c r="B85" s="196"/>
      <c r="C85" s="451"/>
      <c r="D85" s="451" t="s">
        <v>216</v>
      </c>
      <c r="E85" s="452"/>
      <c r="F85" s="451" t="s">
        <v>158</v>
      </c>
      <c r="G85" s="451"/>
      <c r="H85" s="500"/>
      <c r="I85" s="447">
        <f>E39</f>
        <v>96000000.00000001</v>
      </c>
      <c r="J85" s="447"/>
      <c r="K85" s="447"/>
      <c r="L85" s="447"/>
      <c r="M85" s="447"/>
      <c r="N85" s="448" t="s">
        <v>1</v>
      </c>
      <c r="O85" s="500">
        <f>ROUND(I85/(I86*K86*M86),)</f>
        <v>1661</v>
      </c>
      <c r="P85" s="500"/>
      <c r="Q85" s="500" t="s">
        <v>217</v>
      </c>
      <c r="R85" s="70"/>
      <c r="S85" s="84"/>
      <c r="T85" s="66"/>
      <c r="U85" s="38"/>
      <c r="V85" s="38"/>
      <c r="W85" s="38"/>
      <c r="X85" s="38"/>
      <c r="Y85" s="38"/>
    </row>
    <row r="86" spans="2:25" ht="14.25" customHeight="1">
      <c r="B86" s="196"/>
      <c r="C86" s="451"/>
      <c r="D86" s="452"/>
      <c r="E86" s="452"/>
      <c r="F86" s="443" t="s">
        <v>215</v>
      </c>
      <c r="G86" s="443"/>
      <c r="H86" s="500"/>
      <c r="I86" s="110">
        <f>I77</f>
        <v>230</v>
      </c>
      <c r="J86" s="110" t="s">
        <v>2</v>
      </c>
      <c r="K86" s="108">
        <f>K77</f>
        <v>0.904</v>
      </c>
      <c r="L86" s="108" t="s">
        <v>2</v>
      </c>
      <c r="M86" s="110">
        <f>O83</f>
        <v>278</v>
      </c>
      <c r="N86" s="500"/>
      <c r="O86" s="500"/>
      <c r="P86" s="500"/>
      <c r="Q86" s="500"/>
      <c r="R86" s="66"/>
      <c r="S86" s="66"/>
      <c r="T86" s="66"/>
      <c r="U86" s="38"/>
      <c r="V86" s="38"/>
      <c r="W86" s="38"/>
      <c r="X86" s="38"/>
      <c r="Y86" s="38"/>
    </row>
    <row r="87" spans="2:20" ht="14.25" customHeight="1">
      <c r="B87" s="196"/>
      <c r="C87" s="196"/>
      <c r="D87" s="278"/>
      <c r="E87" s="278" t="s">
        <v>227</v>
      </c>
      <c r="F87" s="278"/>
      <c r="G87" s="278"/>
      <c r="H87" s="278"/>
      <c r="I87" s="278"/>
      <c r="J87" s="278"/>
      <c r="K87" s="375"/>
      <c r="L87" s="278"/>
      <c r="M87" s="278"/>
      <c r="N87" s="278"/>
      <c r="O87" s="278"/>
      <c r="P87" s="278"/>
      <c r="Q87" s="278"/>
      <c r="R87" s="278"/>
      <c r="S87" s="196"/>
      <c r="T87" s="196"/>
    </row>
    <row r="88" spans="2:25" ht="14.25" customHeight="1">
      <c r="B88" s="196"/>
      <c r="C88" s="196"/>
      <c r="D88" s="494" t="s">
        <v>293</v>
      </c>
      <c r="E88" s="494"/>
      <c r="F88" s="494"/>
      <c r="G88" s="494"/>
      <c r="H88" s="494"/>
      <c r="I88" s="494"/>
      <c r="J88" s="494"/>
      <c r="K88" s="494"/>
      <c r="L88" s="433" t="s">
        <v>1</v>
      </c>
      <c r="M88" s="290">
        <f>O25</f>
        <v>2</v>
      </c>
      <c r="N88" s="278" t="s">
        <v>228</v>
      </c>
      <c r="O88" s="375"/>
      <c r="P88" s="278"/>
      <c r="Q88" s="278"/>
      <c r="R88" s="278"/>
      <c r="S88" s="278"/>
      <c r="T88" s="278"/>
      <c r="U88" s="116"/>
      <c r="V88" s="116"/>
      <c r="W88" s="116"/>
      <c r="X88" s="116"/>
      <c r="Y88" s="116"/>
    </row>
    <row r="89" spans="2:25" ht="14.25" customHeight="1">
      <c r="B89" s="196"/>
      <c r="C89" s="494" t="s">
        <v>230</v>
      </c>
      <c r="D89" s="495" t="s">
        <v>1</v>
      </c>
      <c r="E89" s="278" t="s">
        <v>292</v>
      </c>
      <c r="F89" s="495" t="s">
        <v>1</v>
      </c>
      <c r="G89" s="278">
        <v>2</v>
      </c>
      <c r="H89" s="278" t="s">
        <v>2</v>
      </c>
      <c r="I89" s="278">
        <f>O85</f>
        <v>1661</v>
      </c>
      <c r="J89" s="495" t="s">
        <v>1</v>
      </c>
      <c r="K89" s="494">
        <f>ROUND(G89*I89/(G90/G91+I90),)</f>
        <v>1329</v>
      </c>
      <c r="L89" s="494"/>
      <c r="M89" s="494" t="s">
        <v>217</v>
      </c>
      <c r="N89" s="278"/>
      <c r="O89" s="278"/>
      <c r="P89" s="278"/>
      <c r="Q89" s="278"/>
      <c r="R89" s="278"/>
      <c r="S89" s="278"/>
      <c r="T89" s="278"/>
      <c r="U89" s="116"/>
      <c r="V89" s="116"/>
      <c r="W89" s="116"/>
      <c r="X89" s="116"/>
      <c r="Y89" s="116"/>
    </row>
    <row r="90" spans="2:25" ht="14.25" customHeight="1">
      <c r="B90" s="196"/>
      <c r="C90" s="494"/>
      <c r="D90" s="495"/>
      <c r="E90" s="324" t="s">
        <v>229</v>
      </c>
      <c r="F90" s="494"/>
      <c r="G90" s="108">
        <v>3</v>
      </c>
      <c r="H90" s="446" t="s">
        <v>3</v>
      </c>
      <c r="I90" s="499">
        <v>1</v>
      </c>
      <c r="J90" s="494"/>
      <c r="K90" s="494"/>
      <c r="L90" s="494"/>
      <c r="M90" s="494"/>
      <c r="N90" s="278"/>
      <c r="O90" s="278"/>
      <c r="P90" s="278"/>
      <c r="Q90" s="278"/>
      <c r="R90" s="278"/>
      <c r="S90" s="278"/>
      <c r="T90" s="278"/>
      <c r="U90" s="116"/>
      <c r="V90" s="116"/>
      <c r="W90" s="116"/>
      <c r="X90" s="116"/>
      <c r="Y90" s="116"/>
    </row>
    <row r="91" spans="2:25" ht="14.25" customHeight="1">
      <c r="B91" s="196"/>
      <c r="C91" s="278"/>
      <c r="D91" s="278"/>
      <c r="E91" s="278"/>
      <c r="F91" s="278"/>
      <c r="G91" s="66">
        <v>2</v>
      </c>
      <c r="H91" s="500"/>
      <c r="I91" s="500"/>
      <c r="J91" s="73"/>
      <c r="K91" s="375"/>
      <c r="L91" s="278"/>
      <c r="M91" s="278"/>
      <c r="N91" s="278"/>
      <c r="O91" s="278"/>
      <c r="P91" s="278"/>
      <c r="Q91" s="278"/>
      <c r="R91" s="278"/>
      <c r="S91" s="278"/>
      <c r="T91" s="278"/>
      <c r="U91" s="116"/>
      <c r="V91" s="116"/>
      <c r="W91" s="116"/>
      <c r="X91" s="116"/>
      <c r="Y91" s="116"/>
    </row>
    <row r="92" spans="2:25" ht="14.25" customHeight="1">
      <c r="B92" s="196"/>
      <c r="C92" s="465" t="s">
        <v>218</v>
      </c>
      <c r="D92" s="466">
        <v>12</v>
      </c>
      <c r="E92" s="468" t="s">
        <v>219</v>
      </c>
      <c r="F92" s="500"/>
      <c r="G92" s="500"/>
      <c r="H92" s="469" t="s">
        <v>1</v>
      </c>
      <c r="I92" s="501" t="s">
        <v>220</v>
      </c>
      <c r="J92" s="501"/>
      <c r="K92" s="501"/>
      <c r="L92" s="495" t="s">
        <v>1</v>
      </c>
      <c r="M92" s="243">
        <v>3.14</v>
      </c>
      <c r="N92" s="434" t="s">
        <v>2</v>
      </c>
      <c r="O92" s="434">
        <f>D92</f>
        <v>12</v>
      </c>
      <c r="P92" s="434" t="s">
        <v>2</v>
      </c>
      <c r="Q92" s="434">
        <f>D92</f>
        <v>12</v>
      </c>
      <c r="R92" s="469" t="s">
        <v>1</v>
      </c>
      <c r="S92" s="497">
        <f>M92*O92*Q92/4</f>
        <v>113.03999999999999</v>
      </c>
      <c r="T92" s="470" t="s">
        <v>217</v>
      </c>
      <c r="U92" s="116"/>
      <c r="V92" s="116"/>
      <c r="W92" s="116"/>
      <c r="X92" s="116"/>
      <c r="Y92" s="116"/>
    </row>
    <row r="93" spans="2:25" ht="14.25" customHeight="1">
      <c r="B93" s="196"/>
      <c r="C93" s="465"/>
      <c r="D93" s="467"/>
      <c r="E93" s="468"/>
      <c r="F93" s="500"/>
      <c r="G93" s="500"/>
      <c r="H93" s="470"/>
      <c r="I93" s="502">
        <v>4</v>
      </c>
      <c r="J93" s="502"/>
      <c r="K93" s="502"/>
      <c r="L93" s="494"/>
      <c r="M93" s="502">
        <v>4</v>
      </c>
      <c r="N93" s="502"/>
      <c r="O93" s="502"/>
      <c r="P93" s="502"/>
      <c r="Q93" s="502"/>
      <c r="R93" s="470"/>
      <c r="S93" s="497"/>
      <c r="T93" s="470"/>
      <c r="U93" s="116"/>
      <c r="V93" s="116"/>
      <c r="W93" s="116"/>
      <c r="X93" s="116"/>
      <c r="Y93" s="116"/>
    </row>
    <row r="94" spans="2:20" ht="14.25" customHeight="1">
      <c r="B94" s="196"/>
      <c r="C94" s="498" t="s">
        <v>222</v>
      </c>
      <c r="D94" s="498"/>
      <c r="E94" s="498"/>
      <c r="F94" s="281" t="s">
        <v>1</v>
      </c>
      <c r="G94" s="323">
        <f>K89</f>
        <v>1329</v>
      </c>
      <c r="H94" s="287" t="s">
        <v>5</v>
      </c>
      <c r="I94" s="323">
        <f>S92</f>
        <v>113.03999999999999</v>
      </c>
      <c r="J94" s="323"/>
      <c r="K94" s="323"/>
      <c r="L94" s="281" t="s">
        <v>1</v>
      </c>
      <c r="M94" s="445">
        <f>ROUNDUP(G94/I94,)</f>
        <v>12</v>
      </c>
      <c r="N94" s="445"/>
      <c r="O94" s="196" t="s">
        <v>112</v>
      </c>
      <c r="P94" s="196"/>
      <c r="Q94" s="196"/>
      <c r="R94" s="196"/>
      <c r="S94" s="196"/>
      <c r="T94" s="196"/>
    </row>
    <row r="95" spans="2:20" ht="14.25" customHeight="1">
      <c r="B95" s="196"/>
      <c r="C95" s="196"/>
      <c r="D95" s="196"/>
      <c r="E95" s="444" t="s">
        <v>231</v>
      </c>
      <c r="F95" s="444"/>
      <c r="G95" s="444"/>
      <c r="H95" s="444"/>
      <c r="I95" s="444"/>
      <c r="J95" s="444"/>
      <c r="K95" s="444"/>
      <c r="L95" s="439" t="s">
        <v>1</v>
      </c>
      <c r="M95" s="291">
        <f>M88</f>
        <v>2</v>
      </c>
      <c r="N95" s="297" t="s">
        <v>0</v>
      </c>
      <c r="O95" s="297"/>
      <c r="P95" s="196"/>
      <c r="Q95" s="196"/>
      <c r="R95" s="196"/>
      <c r="S95" s="196"/>
      <c r="T95" s="196"/>
    </row>
    <row r="96" spans="2:25" ht="14.25" customHeight="1">
      <c r="B96" s="196"/>
      <c r="C96" s="196"/>
      <c r="D96" s="278"/>
      <c r="E96" s="494" t="s">
        <v>232</v>
      </c>
      <c r="F96" s="494"/>
      <c r="G96" s="494"/>
      <c r="H96" s="494"/>
      <c r="I96" s="494"/>
      <c r="J96" s="494"/>
      <c r="K96" s="494"/>
      <c r="L96" s="495" t="s">
        <v>1</v>
      </c>
      <c r="M96" s="283">
        <v>1</v>
      </c>
      <c r="N96" s="494" t="s">
        <v>7</v>
      </c>
      <c r="O96" s="494">
        <f>O85</f>
        <v>1661</v>
      </c>
      <c r="P96" s="495" t="s">
        <v>4</v>
      </c>
      <c r="Q96" s="494">
        <f>K89</f>
        <v>1329</v>
      </c>
      <c r="R96" s="495" t="s">
        <v>1</v>
      </c>
      <c r="S96" s="494">
        <f>(O96-Q96)/M97</f>
        <v>166</v>
      </c>
      <c r="T96" s="494" t="s">
        <v>217</v>
      </c>
      <c r="U96" s="119"/>
      <c r="V96" s="119"/>
      <c r="W96" s="119"/>
      <c r="X96" s="119"/>
      <c r="Y96" s="119"/>
    </row>
    <row r="97" spans="2:25" ht="14.25" customHeight="1">
      <c r="B97" s="196"/>
      <c r="C97" s="278"/>
      <c r="D97" s="278"/>
      <c r="E97" s="494"/>
      <c r="F97" s="494"/>
      <c r="G97" s="494"/>
      <c r="H97" s="494"/>
      <c r="I97" s="494"/>
      <c r="J97" s="494"/>
      <c r="K97" s="494"/>
      <c r="L97" s="495"/>
      <c r="M97" s="283">
        <v>2</v>
      </c>
      <c r="N97" s="494"/>
      <c r="O97" s="494"/>
      <c r="P97" s="494"/>
      <c r="Q97" s="494"/>
      <c r="R97" s="494"/>
      <c r="S97" s="494"/>
      <c r="T97" s="494"/>
      <c r="U97" s="119"/>
      <c r="V97" s="119"/>
      <c r="W97" s="119"/>
      <c r="X97" s="119"/>
      <c r="Y97" s="119"/>
    </row>
    <row r="98" spans="2:25" ht="14.25" customHeight="1">
      <c r="B98" s="196"/>
      <c r="C98" s="498" t="s">
        <v>222</v>
      </c>
      <c r="D98" s="498"/>
      <c r="E98" s="498"/>
      <c r="F98" s="281" t="s">
        <v>1</v>
      </c>
      <c r="G98" s="323">
        <f>S96</f>
        <v>166</v>
      </c>
      <c r="H98" s="287" t="s">
        <v>5</v>
      </c>
      <c r="I98" s="323">
        <f>S92</f>
        <v>113.03999999999999</v>
      </c>
      <c r="J98" s="440" t="s">
        <v>1</v>
      </c>
      <c r="K98" s="323">
        <f>ROUNDUP(G98/I98,)</f>
        <v>2</v>
      </c>
      <c r="L98" s="278" t="s">
        <v>233</v>
      </c>
      <c r="M98" s="196"/>
      <c r="N98" s="196"/>
      <c r="O98" s="196"/>
      <c r="P98" s="196"/>
      <c r="Q98" s="278"/>
      <c r="R98" s="278"/>
      <c r="S98" s="278"/>
      <c r="T98" s="278"/>
      <c r="U98" s="116"/>
      <c r="V98" s="116"/>
      <c r="W98" s="116"/>
      <c r="X98" s="116"/>
      <c r="Y98" s="116"/>
    </row>
    <row r="99" spans="2:25" ht="14.25" customHeight="1">
      <c r="B99" s="196"/>
      <c r="C99" s="278"/>
      <c r="D99" s="495" t="s">
        <v>1</v>
      </c>
      <c r="E99" s="283">
        <v>1</v>
      </c>
      <c r="F99" s="494" t="s">
        <v>2</v>
      </c>
      <c r="G99" s="494" t="s">
        <v>287</v>
      </c>
      <c r="H99" s="495"/>
      <c r="I99" s="497"/>
      <c r="J99" s="503" t="s">
        <v>1</v>
      </c>
      <c r="K99" s="287">
        <v>1</v>
      </c>
      <c r="L99" s="494" t="s">
        <v>2</v>
      </c>
      <c r="M99" s="496">
        <f>O23</f>
        <v>3</v>
      </c>
      <c r="N99" s="495" t="s">
        <v>4</v>
      </c>
      <c r="O99" s="496">
        <f>O25</f>
        <v>2</v>
      </c>
      <c r="P99" s="495" t="s">
        <v>1</v>
      </c>
      <c r="Q99" s="494">
        <f>(M99-O99)/K100</f>
        <v>0.5</v>
      </c>
      <c r="R99" s="494"/>
      <c r="S99" s="494" t="s">
        <v>0</v>
      </c>
      <c r="T99" s="278"/>
      <c r="U99" s="116"/>
      <c r="V99" s="116"/>
      <c r="W99" s="116"/>
      <c r="X99" s="116"/>
      <c r="Y99" s="116"/>
    </row>
    <row r="100" spans="2:25" ht="14.25" customHeight="1">
      <c r="B100" s="196"/>
      <c r="C100" s="278"/>
      <c r="D100" s="494"/>
      <c r="E100" s="408">
        <v>2</v>
      </c>
      <c r="F100" s="494"/>
      <c r="G100" s="494"/>
      <c r="H100" s="494"/>
      <c r="I100" s="497"/>
      <c r="J100" s="497"/>
      <c r="K100" s="232">
        <v>2</v>
      </c>
      <c r="L100" s="494"/>
      <c r="M100" s="494"/>
      <c r="N100" s="494"/>
      <c r="O100" s="494"/>
      <c r="P100" s="494"/>
      <c r="Q100" s="494"/>
      <c r="R100" s="494"/>
      <c r="S100" s="494"/>
      <c r="T100" s="278"/>
      <c r="U100" s="116"/>
      <c r="V100" s="116"/>
      <c r="W100" s="116"/>
      <c r="X100" s="116"/>
      <c r="Y100" s="116"/>
    </row>
    <row r="101" spans="2:25" ht="14.25" customHeight="1">
      <c r="B101" s="410" t="s">
        <v>264</v>
      </c>
      <c r="C101" s="278"/>
      <c r="D101" s="278"/>
      <c r="E101" s="278"/>
      <c r="F101" s="278"/>
      <c r="G101" s="278" t="s">
        <v>234</v>
      </c>
      <c r="H101" s="278"/>
      <c r="I101" s="278"/>
      <c r="J101" s="441">
        <f>K98+1</f>
        <v>3</v>
      </c>
      <c r="K101" s="375" t="s">
        <v>235</v>
      </c>
      <c r="L101" s="278"/>
      <c r="M101" s="278"/>
      <c r="N101" s="278"/>
      <c r="O101" s="278"/>
      <c r="P101" s="278"/>
      <c r="Q101" s="278"/>
      <c r="R101" s="278"/>
      <c r="S101" s="278"/>
      <c r="T101" s="278"/>
      <c r="U101" s="116"/>
      <c r="V101" s="116"/>
      <c r="W101" s="116"/>
      <c r="X101" s="116"/>
      <c r="Y101" s="116"/>
    </row>
    <row r="102" spans="2:25" ht="14.25" customHeight="1">
      <c r="B102" s="196">
        <v>6</v>
      </c>
      <c r="C102" s="442" t="s">
        <v>236</v>
      </c>
      <c r="D102" s="278"/>
      <c r="E102" s="278"/>
      <c r="F102" s="278"/>
      <c r="G102" s="278"/>
      <c r="H102" s="278"/>
      <c r="I102" s="278"/>
      <c r="J102" s="278"/>
      <c r="K102" s="375"/>
      <c r="L102" s="278"/>
      <c r="M102" s="278"/>
      <c r="N102" s="278"/>
      <c r="O102" s="278"/>
      <c r="P102" s="278"/>
      <c r="Q102" s="278"/>
      <c r="R102" s="278"/>
      <c r="S102" s="278"/>
      <c r="T102" s="278"/>
      <c r="U102" s="116"/>
      <c r="V102" s="116"/>
      <c r="W102" s="116"/>
      <c r="X102" s="116"/>
      <c r="Y102" s="116"/>
    </row>
    <row r="103" spans="2:25" ht="14.25" customHeight="1">
      <c r="B103" s="196"/>
      <c r="C103" s="504" t="s">
        <v>237</v>
      </c>
      <c r="D103" s="505" t="s">
        <v>1</v>
      </c>
      <c r="E103" s="79" t="s">
        <v>238</v>
      </c>
      <c r="F103" s="506" t="s">
        <v>1</v>
      </c>
      <c r="G103" s="507">
        <f>I86</f>
        <v>230</v>
      </c>
      <c r="H103" s="507"/>
      <c r="I103" s="507"/>
      <c r="J103" s="507"/>
      <c r="K103" s="507"/>
      <c r="L103" s="506" t="s">
        <v>1</v>
      </c>
      <c r="M103" s="398">
        <f>ROUND(G103/(G104*I104*K104),)</f>
        <v>45</v>
      </c>
      <c r="N103" s="184" t="s">
        <v>240</v>
      </c>
      <c r="O103" s="508">
        <f>M103</f>
        <v>45</v>
      </c>
      <c r="P103" s="426" t="s">
        <v>2</v>
      </c>
      <c r="Q103" s="398">
        <f>D92</f>
        <v>12</v>
      </c>
      <c r="R103" s="510" t="s">
        <v>1</v>
      </c>
      <c r="S103" s="398">
        <f>Q103*O103</f>
        <v>540</v>
      </c>
      <c r="T103" s="426" t="s">
        <v>10</v>
      </c>
      <c r="U103" s="261"/>
      <c r="V103" s="261"/>
      <c r="W103" s="261"/>
      <c r="X103" s="261"/>
      <c r="Y103" s="261"/>
    </row>
    <row r="104" spans="2:25" ht="14.25" customHeight="1">
      <c r="B104" s="196"/>
      <c r="C104" s="504"/>
      <c r="D104" s="505"/>
      <c r="E104" s="81" t="s">
        <v>239</v>
      </c>
      <c r="F104" s="426"/>
      <c r="G104" s="233">
        <v>4</v>
      </c>
      <c r="H104" s="234" t="s">
        <v>2</v>
      </c>
      <c r="I104" s="234">
        <v>0.8</v>
      </c>
      <c r="J104" s="234" t="s">
        <v>2</v>
      </c>
      <c r="K104" s="453">
        <v>1.6</v>
      </c>
      <c r="L104" s="506"/>
      <c r="M104" s="398"/>
      <c r="N104" s="398"/>
      <c r="O104" s="509"/>
      <c r="P104" s="506"/>
      <c r="Q104" s="398"/>
      <c r="R104" s="511"/>
      <c r="S104" s="398"/>
      <c r="T104" s="426"/>
      <c r="U104" s="261"/>
      <c r="V104" s="261"/>
      <c r="W104" s="261"/>
      <c r="X104" s="261"/>
      <c r="Y104" s="261"/>
    </row>
    <row r="105" spans="2:25" ht="14.25" customHeight="1">
      <c r="B105" s="196"/>
      <c r="C105" s="432" t="s">
        <v>241</v>
      </c>
      <c r="D105" s="278">
        <f>2*I9</f>
        <v>60</v>
      </c>
      <c r="E105" s="278" t="s">
        <v>242</v>
      </c>
      <c r="F105" s="278"/>
      <c r="G105" s="196"/>
      <c r="H105" s="196"/>
      <c r="I105" s="278"/>
      <c r="J105" s="278"/>
      <c r="K105" s="375"/>
      <c r="L105" s="196"/>
      <c r="M105" s="196"/>
      <c r="N105" s="196"/>
      <c r="O105" s="278"/>
      <c r="P105" s="278"/>
      <c r="Q105" s="278"/>
      <c r="R105" s="278"/>
      <c r="S105" s="278"/>
      <c r="T105" s="278"/>
      <c r="U105" s="116"/>
      <c r="V105" s="116"/>
      <c r="W105" s="116"/>
      <c r="X105" s="116"/>
      <c r="Y105" s="116"/>
    </row>
    <row r="106" spans="2:26" ht="14.25" customHeight="1">
      <c r="B106" s="196"/>
      <c r="C106" s="278"/>
      <c r="D106" s="278"/>
      <c r="E106" s="278"/>
      <c r="F106" s="495" t="s">
        <v>1</v>
      </c>
      <c r="G106" s="287">
        <v>1</v>
      </c>
      <c r="H106" s="494" t="s">
        <v>243</v>
      </c>
      <c r="I106" s="494"/>
      <c r="J106" s="495" t="s">
        <v>1</v>
      </c>
      <c r="K106" s="283">
        <v>1</v>
      </c>
      <c r="L106" s="494" t="s">
        <v>7</v>
      </c>
      <c r="M106" s="494">
        <f>O25*1000</f>
        <v>2000</v>
      </c>
      <c r="N106" s="495" t="s">
        <v>4</v>
      </c>
      <c r="O106" s="494">
        <f>K5*1000</f>
        <v>400</v>
      </c>
      <c r="P106" s="494" t="s">
        <v>199</v>
      </c>
      <c r="Q106" s="494">
        <f>2*I9</f>
        <v>60</v>
      </c>
      <c r="R106" s="495" t="s">
        <v>1</v>
      </c>
      <c r="S106" s="494">
        <f>(M106-O106)/K107-Q106</f>
        <v>740</v>
      </c>
      <c r="T106" s="494" t="s">
        <v>10</v>
      </c>
      <c r="U106" s="119"/>
      <c r="V106" s="119"/>
      <c r="W106" s="119"/>
      <c r="X106" s="119"/>
      <c r="Y106" s="119"/>
      <c r="Z106" s="116"/>
    </row>
    <row r="107" spans="2:25" ht="14.25" customHeight="1">
      <c r="B107" s="196"/>
      <c r="C107" s="278"/>
      <c r="D107" s="278"/>
      <c r="E107" s="278"/>
      <c r="F107" s="494"/>
      <c r="G107" s="232">
        <v>2</v>
      </c>
      <c r="H107" s="494"/>
      <c r="I107" s="494"/>
      <c r="J107" s="494"/>
      <c r="K107" s="408">
        <v>2</v>
      </c>
      <c r="L107" s="494"/>
      <c r="M107" s="494"/>
      <c r="N107" s="494"/>
      <c r="O107" s="494"/>
      <c r="P107" s="494"/>
      <c r="Q107" s="494"/>
      <c r="R107" s="494"/>
      <c r="S107" s="494"/>
      <c r="T107" s="494"/>
      <c r="U107" s="119"/>
      <c r="V107" s="119"/>
      <c r="W107" s="119"/>
      <c r="X107" s="119"/>
      <c r="Y107" s="119"/>
    </row>
    <row r="108" spans="2:25" ht="14.25" customHeight="1">
      <c r="B108" s="196"/>
      <c r="C108" s="278"/>
      <c r="D108" s="278"/>
      <c r="E108" s="494" t="s">
        <v>244</v>
      </c>
      <c r="F108" s="494"/>
      <c r="G108" s="283" t="str">
        <f>IF(S106&gt;S103,"&gt;","&lt;")</f>
        <v>&gt;</v>
      </c>
      <c r="H108" s="278" t="s">
        <v>245</v>
      </c>
      <c r="I108" s="278"/>
      <c r="J108" s="278"/>
      <c r="K108" s="375"/>
      <c r="L108" s="278"/>
      <c r="M108" s="278"/>
      <c r="N108" s="278"/>
      <c r="O108" s="278"/>
      <c r="P108" s="278"/>
      <c r="Q108" s="278"/>
      <c r="R108" s="278"/>
      <c r="S108" s="278"/>
      <c r="T108" s="278"/>
      <c r="U108" s="116"/>
      <c r="V108" s="116"/>
      <c r="W108" s="116"/>
      <c r="X108" s="116"/>
      <c r="Y108" s="116"/>
    </row>
    <row r="109" spans="2:25" ht="14.25" customHeight="1">
      <c r="B109" s="196"/>
      <c r="C109" s="278"/>
      <c r="D109" s="278"/>
      <c r="E109" s="278"/>
      <c r="F109" s="278"/>
      <c r="G109" s="278"/>
      <c r="H109" s="278"/>
      <c r="I109" s="278"/>
      <c r="J109" s="278"/>
      <c r="K109" s="375"/>
      <c r="L109" s="278"/>
      <c r="M109" s="278"/>
      <c r="N109" s="278"/>
      <c r="O109" s="278"/>
      <c r="P109" s="278"/>
      <c r="Q109" s="278"/>
      <c r="R109" s="278"/>
      <c r="S109" s="278"/>
      <c r="T109" s="278"/>
      <c r="U109" s="116"/>
      <c r="V109" s="116"/>
      <c r="W109" s="116"/>
      <c r="X109" s="116"/>
      <c r="Y109" s="116"/>
    </row>
    <row r="110" spans="2:25" ht="14.25" customHeight="1">
      <c r="B110" s="196">
        <v>7</v>
      </c>
      <c r="C110" s="442" t="s">
        <v>246</v>
      </c>
      <c r="D110" s="278"/>
      <c r="E110" s="278"/>
      <c r="F110" s="278"/>
      <c r="G110" s="278"/>
      <c r="H110" s="278"/>
      <c r="I110" s="278"/>
      <c r="J110" s="278"/>
      <c r="K110" s="375"/>
      <c r="L110" s="278"/>
      <c r="M110" s="278"/>
      <c r="N110" s="278"/>
      <c r="O110" s="278"/>
      <c r="P110" s="278"/>
      <c r="Q110" s="278"/>
      <c r="R110" s="278"/>
      <c r="S110" s="278"/>
      <c r="T110" s="278"/>
      <c r="U110" s="116"/>
      <c r="V110" s="116"/>
      <c r="W110" s="116"/>
      <c r="X110" s="116"/>
      <c r="Y110" s="116"/>
    </row>
    <row r="111" spans="2:25" ht="14.25" customHeight="1">
      <c r="B111" s="196"/>
      <c r="C111" s="278"/>
      <c r="D111" s="278"/>
      <c r="E111" s="278"/>
      <c r="F111" s="278"/>
      <c r="G111" s="283" t="s">
        <v>248</v>
      </c>
      <c r="H111" s="288" t="s">
        <v>1</v>
      </c>
      <c r="I111" s="449">
        <f>I5*1000</f>
        <v>600</v>
      </c>
      <c r="J111" s="449"/>
      <c r="K111" s="375" t="s">
        <v>2</v>
      </c>
      <c r="L111" s="449">
        <f>I111</f>
        <v>600</v>
      </c>
      <c r="M111" s="449"/>
      <c r="N111" s="196"/>
      <c r="O111" s="433" t="s">
        <v>1</v>
      </c>
      <c r="P111" s="494">
        <f>L111*I111</f>
        <v>360000</v>
      </c>
      <c r="Q111" s="494"/>
      <c r="R111" s="278" t="s">
        <v>217</v>
      </c>
      <c r="S111" s="278"/>
      <c r="T111" s="278"/>
      <c r="U111" s="116"/>
      <c r="V111" s="116"/>
      <c r="W111" s="116"/>
      <c r="X111" s="116"/>
      <c r="Y111" s="116"/>
    </row>
    <row r="112" spans="2:25" ht="14.25" customHeight="1">
      <c r="B112" s="196"/>
      <c r="C112" s="465" t="s">
        <v>249</v>
      </c>
      <c r="D112" s="465"/>
      <c r="E112" s="465"/>
      <c r="F112" s="465"/>
      <c r="G112" s="283" t="s">
        <v>251</v>
      </c>
      <c r="H112" s="288" t="s">
        <v>205</v>
      </c>
      <c r="I112" s="278">
        <f>I111</f>
        <v>600</v>
      </c>
      <c r="J112" s="433" t="s">
        <v>3</v>
      </c>
      <c r="K112" s="375">
        <v>2</v>
      </c>
      <c r="L112" s="278" t="s">
        <v>7</v>
      </c>
      <c r="M112" s="278">
        <v>2</v>
      </c>
      <c r="N112" s="278" t="s">
        <v>2</v>
      </c>
      <c r="O112" s="278">
        <f>K5*1000</f>
        <v>400</v>
      </c>
      <c r="P112" s="278" t="s">
        <v>252</v>
      </c>
      <c r="Q112" s="433" t="s">
        <v>1</v>
      </c>
      <c r="R112" s="494">
        <f>(I112+K112*(M112*O112))^2</f>
        <v>4840000</v>
      </c>
      <c r="S112" s="494"/>
      <c r="T112" s="278"/>
      <c r="U112" s="116"/>
      <c r="V112" s="116"/>
      <c r="W112" s="116"/>
      <c r="X112" s="116"/>
      <c r="Y112" s="116"/>
    </row>
    <row r="113" spans="2:25" ht="14.25" customHeight="1">
      <c r="B113" s="196"/>
      <c r="C113" s="278"/>
      <c r="D113" s="278"/>
      <c r="E113" s="278"/>
      <c r="F113" s="186" t="s">
        <v>159</v>
      </c>
      <c r="G113" s="454" t="s">
        <v>250</v>
      </c>
      <c r="H113" s="495" t="s">
        <v>1</v>
      </c>
      <c r="I113" s="494">
        <f>R112</f>
        <v>4840000</v>
      </c>
      <c r="J113" s="494"/>
      <c r="K113" s="494"/>
      <c r="L113" s="495" t="s">
        <v>1</v>
      </c>
      <c r="M113" s="496">
        <f>ROUND((I113/I114)^0.5,2)</f>
        <v>3.67</v>
      </c>
      <c r="N113" s="495" t="str">
        <f>IF(M113&gt;O113,"&gt;","&lt;")</f>
        <v>&gt;</v>
      </c>
      <c r="O113" s="494">
        <f>M112</f>
        <v>2</v>
      </c>
      <c r="P113" s="278"/>
      <c r="Q113" s="278"/>
      <c r="R113" s="278"/>
      <c r="S113" s="278"/>
      <c r="T113" s="278"/>
      <c r="U113" s="116"/>
      <c r="V113" s="116"/>
      <c r="W113" s="116"/>
      <c r="X113" s="116"/>
      <c r="Y113" s="116"/>
    </row>
    <row r="114" spans="2:25" ht="14.25" customHeight="1">
      <c r="B114" s="196"/>
      <c r="C114" s="278"/>
      <c r="D114" s="278"/>
      <c r="E114" s="278"/>
      <c r="F114" s="494"/>
      <c r="G114" s="408" t="s">
        <v>247</v>
      </c>
      <c r="H114" s="494"/>
      <c r="I114" s="499">
        <f>P111</f>
        <v>360000</v>
      </c>
      <c r="J114" s="499"/>
      <c r="K114" s="499"/>
      <c r="L114" s="494"/>
      <c r="M114" s="496"/>
      <c r="N114" s="494"/>
      <c r="O114" s="494"/>
      <c r="P114" s="278"/>
      <c r="Q114" s="278"/>
      <c r="R114" s="278"/>
      <c r="S114" s="278"/>
      <c r="T114" s="278"/>
      <c r="U114" s="116"/>
      <c r="V114" s="116"/>
      <c r="W114" s="116"/>
      <c r="X114" s="116"/>
      <c r="Y114" s="116"/>
    </row>
    <row r="115" spans="2:27" ht="14.25" customHeight="1">
      <c r="B115" s="196"/>
      <c r="C115" s="196"/>
      <c r="D115" s="278" t="s">
        <v>253</v>
      </c>
      <c r="E115" s="278"/>
      <c r="F115" s="278"/>
      <c r="G115" s="278"/>
      <c r="H115" s="292" t="s">
        <v>202</v>
      </c>
      <c r="I115" s="108" t="s">
        <v>254</v>
      </c>
      <c r="J115" s="66"/>
      <c r="K115" s="375"/>
      <c r="L115" s="433" t="s">
        <v>1</v>
      </c>
      <c r="M115" s="196"/>
      <c r="N115" s="278"/>
      <c r="O115" s="278"/>
      <c r="P115" s="278"/>
      <c r="Q115" s="278"/>
      <c r="R115" s="278"/>
      <c r="S115" s="278"/>
      <c r="T115" s="278"/>
      <c r="U115" s="116"/>
      <c r="V115" s="116"/>
      <c r="W115" s="116"/>
      <c r="X115" s="116"/>
      <c r="Y115" s="116"/>
      <c r="AA115" s="268" t="s">
        <v>202</v>
      </c>
    </row>
    <row r="116" spans="2:25" ht="14.25" customHeight="1">
      <c r="B116" s="196"/>
      <c r="C116" s="324" t="s">
        <v>258</v>
      </c>
      <c r="D116" s="278"/>
      <c r="E116" s="278"/>
      <c r="F116" s="278"/>
      <c r="G116" s="455" t="s">
        <v>255</v>
      </c>
      <c r="H116" s="375"/>
      <c r="I116" s="278"/>
      <c r="J116" s="278"/>
      <c r="K116" s="278"/>
      <c r="L116" s="278" t="s">
        <v>256</v>
      </c>
      <c r="M116" s="283">
        <v>0.25</v>
      </c>
      <c r="N116" s="283" t="s">
        <v>257</v>
      </c>
      <c r="O116" s="283">
        <f>I6</f>
        <v>20</v>
      </c>
      <c r="P116" s="283" t="s">
        <v>257</v>
      </c>
      <c r="Q116" s="283">
        <v>2</v>
      </c>
      <c r="R116" s="433" t="s">
        <v>1</v>
      </c>
      <c r="S116" s="287">
        <f>M116*O116*Q116</f>
        <v>10</v>
      </c>
      <c r="T116" s="456" t="s">
        <v>259</v>
      </c>
      <c r="U116" s="276"/>
      <c r="V116" s="276"/>
      <c r="W116" s="276"/>
      <c r="X116" s="276"/>
      <c r="Y116" s="276"/>
    </row>
    <row r="117" spans="2:25" ht="14.25" customHeight="1">
      <c r="B117" s="196"/>
      <c r="C117" s="278"/>
      <c r="D117" s="278"/>
      <c r="E117" s="278"/>
      <c r="F117" s="495" t="s">
        <v>1</v>
      </c>
      <c r="G117" s="494">
        <f>P4</f>
        <v>600000</v>
      </c>
      <c r="H117" s="494"/>
      <c r="I117" s="494"/>
      <c r="J117" s="283"/>
      <c r="K117" s="375"/>
      <c r="L117" s="495" t="s">
        <v>1</v>
      </c>
      <c r="M117" s="496">
        <f>ROUND(G117/(G118*I118),2)</f>
        <v>1.67</v>
      </c>
      <c r="N117" s="496"/>
      <c r="O117" s="494" t="s">
        <v>66</v>
      </c>
      <c r="P117" s="278"/>
      <c r="Q117" s="493" t="str">
        <f>IF(S116&gt;M117,"Hence satisfactory.","Fail")</f>
        <v>Hence satisfactory.</v>
      </c>
      <c r="R117" s="493"/>
      <c r="S117" s="493"/>
      <c r="T117" s="493"/>
      <c r="U117" s="459"/>
      <c r="V117" s="459"/>
      <c r="W117" s="459"/>
      <c r="X117" s="459"/>
      <c r="Y117" s="459"/>
    </row>
    <row r="118" spans="2:25" ht="14.25" customHeight="1">
      <c r="B118" s="196"/>
      <c r="C118" s="278"/>
      <c r="D118" s="278"/>
      <c r="E118" s="278"/>
      <c r="F118" s="494"/>
      <c r="G118" s="408">
        <f>I111</f>
        <v>600</v>
      </c>
      <c r="H118" s="408" t="s">
        <v>2</v>
      </c>
      <c r="I118" s="408">
        <f>G118</f>
        <v>600</v>
      </c>
      <c r="J118" s="73"/>
      <c r="K118" s="375"/>
      <c r="L118" s="494"/>
      <c r="M118" s="496"/>
      <c r="N118" s="496"/>
      <c r="O118" s="494"/>
      <c r="P118" s="278"/>
      <c r="Q118" s="493"/>
      <c r="R118" s="493"/>
      <c r="S118" s="493"/>
      <c r="T118" s="493"/>
      <c r="U118" s="459"/>
      <c r="V118" s="459"/>
      <c r="W118" s="459"/>
      <c r="X118" s="459"/>
      <c r="Y118" s="459"/>
    </row>
    <row r="119" spans="2:25" ht="14.25" customHeight="1">
      <c r="B119" s="196"/>
      <c r="C119" s="278"/>
      <c r="D119" s="278"/>
      <c r="E119" s="278"/>
      <c r="F119" s="278"/>
      <c r="G119" s="278"/>
      <c r="H119" s="278"/>
      <c r="I119" s="278"/>
      <c r="J119" s="278"/>
      <c r="K119" s="375"/>
      <c r="L119" s="278"/>
      <c r="M119" s="278"/>
      <c r="N119" s="278"/>
      <c r="O119" s="278"/>
      <c r="P119" s="278"/>
      <c r="Q119" s="278"/>
      <c r="R119" s="278"/>
      <c r="S119" s="278"/>
      <c r="T119" s="278"/>
      <c r="U119" s="116"/>
      <c r="V119" s="116"/>
      <c r="W119" s="116"/>
      <c r="X119" s="116"/>
      <c r="Y119" s="116"/>
    </row>
    <row r="120" spans="2:25" ht="14.25" customHeight="1">
      <c r="B120" s="196">
        <v>8</v>
      </c>
      <c r="C120" s="442" t="s">
        <v>262</v>
      </c>
      <c r="D120" s="278"/>
      <c r="E120" s="278"/>
      <c r="F120" s="278"/>
      <c r="G120" s="278"/>
      <c r="H120" s="278"/>
      <c r="I120" s="278"/>
      <c r="J120" s="278"/>
      <c r="K120" s="375"/>
      <c r="L120" s="278"/>
      <c r="M120" s="278"/>
      <c r="N120" s="278"/>
      <c r="O120" s="278"/>
      <c r="P120" s="278"/>
      <c r="Q120" s="278"/>
      <c r="R120" s="278"/>
      <c r="S120" s="278"/>
      <c r="T120" s="278"/>
      <c r="U120" s="116"/>
      <c r="V120" s="116"/>
      <c r="W120" s="116"/>
      <c r="X120" s="116"/>
      <c r="Y120" s="116"/>
    </row>
    <row r="121" spans="2:25" ht="14.25" customHeight="1">
      <c r="B121" s="196"/>
      <c r="C121" s="278"/>
      <c r="D121" s="278"/>
      <c r="E121" s="278" t="s">
        <v>261</v>
      </c>
      <c r="F121" s="196"/>
      <c r="G121" s="278"/>
      <c r="H121" s="278"/>
      <c r="I121" s="278"/>
      <c r="J121" s="278"/>
      <c r="K121" s="375"/>
      <c r="L121" s="278"/>
      <c r="M121" s="278"/>
      <c r="N121" s="278"/>
      <c r="O121" s="278"/>
      <c r="P121" s="278"/>
      <c r="Q121" s="278"/>
      <c r="R121" s="278"/>
      <c r="S121" s="278"/>
      <c r="T121" s="278"/>
      <c r="U121" s="116"/>
      <c r="V121" s="116"/>
      <c r="W121" s="116"/>
      <c r="X121" s="116"/>
      <c r="Y121" s="116"/>
    </row>
    <row r="122" spans="2:25" ht="14.25" customHeight="1">
      <c r="B122" s="196"/>
      <c r="C122" s="278"/>
      <c r="D122" s="278"/>
      <c r="E122" s="278"/>
      <c r="F122" s="278"/>
      <c r="G122" s="278"/>
      <c r="H122" s="278"/>
      <c r="I122" s="278"/>
      <c r="J122" s="278"/>
      <c r="K122" s="375"/>
      <c r="L122" s="278"/>
      <c r="M122" s="278"/>
      <c r="N122" s="278"/>
      <c r="O122" s="278"/>
      <c r="P122" s="278"/>
      <c r="Q122" s="278"/>
      <c r="R122" s="278"/>
      <c r="S122" s="278"/>
      <c r="T122" s="278"/>
      <c r="U122" s="116"/>
      <c r="V122" s="116"/>
      <c r="W122" s="116"/>
      <c r="X122" s="116"/>
      <c r="Y122" s="116"/>
    </row>
    <row r="123" spans="2:25" ht="14.25" customHeight="1">
      <c r="B123" s="196"/>
      <c r="C123" s="278"/>
      <c r="D123" s="278"/>
      <c r="E123" s="278"/>
      <c r="F123" s="278"/>
      <c r="G123" s="278"/>
      <c r="H123" s="278"/>
      <c r="I123" s="278"/>
      <c r="J123" s="278"/>
      <c r="K123" s="375"/>
      <c r="L123" s="278"/>
      <c r="M123" s="278"/>
      <c r="N123" s="278"/>
      <c r="O123" s="278"/>
      <c r="P123" s="278"/>
      <c r="Q123" s="278"/>
      <c r="R123" s="278"/>
      <c r="S123" s="278"/>
      <c r="T123" s="278"/>
      <c r="U123" s="116"/>
      <c r="V123" s="116"/>
      <c r="W123" s="116"/>
      <c r="X123" s="116"/>
      <c r="Y123" s="116"/>
    </row>
    <row r="124" spans="2:20" ht="14.25" customHeight="1">
      <c r="B124" s="196"/>
      <c r="C124" s="196"/>
      <c r="D124" s="196"/>
      <c r="E124" s="196"/>
      <c r="F124" s="196"/>
      <c r="G124" s="196"/>
      <c r="H124" s="196"/>
      <c r="I124" s="196"/>
      <c r="J124" s="196"/>
      <c r="K124" s="375"/>
      <c r="L124" s="196"/>
      <c r="M124" s="196"/>
      <c r="N124" s="196"/>
      <c r="O124" s="196"/>
      <c r="P124" s="196"/>
      <c r="Q124" s="196"/>
      <c r="R124" s="196"/>
      <c r="S124" s="196"/>
      <c r="T124" s="196"/>
    </row>
    <row r="125" spans="2:20" ht="14.25" customHeight="1">
      <c r="B125" s="196"/>
      <c r="C125" s="196"/>
      <c r="D125" s="196"/>
      <c r="E125" s="196"/>
      <c r="F125" s="196"/>
      <c r="G125" s="196"/>
      <c r="H125" s="196"/>
      <c r="I125" s="196"/>
      <c r="J125" s="196"/>
      <c r="K125" s="375"/>
      <c r="L125" s="196"/>
      <c r="M125" s="196"/>
      <c r="N125" s="196"/>
      <c r="O125" s="196"/>
      <c r="P125" s="196"/>
      <c r="Q125" s="196"/>
      <c r="R125" s="196"/>
      <c r="S125" s="196"/>
      <c r="T125" s="196"/>
    </row>
    <row r="126" spans="2:20" ht="14.25" customHeight="1">
      <c r="B126" s="196"/>
      <c r="C126" s="196"/>
      <c r="D126" s="196"/>
      <c r="E126" s="196"/>
      <c r="F126" s="196"/>
      <c r="G126" s="196"/>
      <c r="H126" s="196"/>
      <c r="I126" s="196"/>
      <c r="J126" s="196"/>
      <c r="K126" s="375"/>
      <c r="L126" s="196"/>
      <c r="M126" s="196"/>
      <c r="N126" s="196"/>
      <c r="O126" s="196"/>
      <c r="P126" s="196"/>
      <c r="Q126" s="196"/>
      <c r="R126" s="196"/>
      <c r="S126" s="196"/>
      <c r="T126" s="196"/>
    </row>
    <row r="127" spans="2:20" ht="14.25" customHeight="1">
      <c r="B127" s="196"/>
      <c r="C127" s="196"/>
      <c r="D127" s="196"/>
      <c r="E127" s="196"/>
      <c r="F127" s="196"/>
      <c r="G127" s="196"/>
      <c r="H127" s="196"/>
      <c r="I127" s="196"/>
      <c r="J127" s="196"/>
      <c r="K127" s="375"/>
      <c r="L127" s="196"/>
      <c r="M127" s="196"/>
      <c r="N127" s="196"/>
      <c r="O127" s="196"/>
      <c r="P127" s="196"/>
      <c r="Q127" s="196"/>
      <c r="R127" s="196"/>
      <c r="S127" s="196"/>
      <c r="T127" s="196"/>
    </row>
    <row r="128" spans="2:20" ht="14.25" customHeight="1">
      <c r="B128" s="196"/>
      <c r="C128" s="196"/>
      <c r="D128" s="196"/>
      <c r="E128" s="196"/>
      <c r="F128" s="196"/>
      <c r="G128" s="196"/>
      <c r="H128" s="196"/>
      <c r="I128" s="196"/>
      <c r="J128" s="196"/>
      <c r="K128" s="375"/>
      <c r="L128" s="196"/>
      <c r="M128" s="196"/>
      <c r="N128" s="196"/>
      <c r="O128" s="196"/>
      <c r="P128" s="196"/>
      <c r="Q128" s="196"/>
      <c r="R128" s="196"/>
      <c r="S128" s="196"/>
      <c r="T128" s="196"/>
    </row>
    <row r="129" spans="2:20" ht="14.25" customHeight="1">
      <c r="B129" s="196"/>
      <c r="C129" s="196"/>
      <c r="D129" s="196"/>
      <c r="E129" s="196"/>
      <c r="F129" s="196"/>
      <c r="G129" s="196"/>
      <c r="H129" s="196"/>
      <c r="I129" s="196"/>
      <c r="J129" s="196"/>
      <c r="K129" s="375"/>
      <c r="L129" s="196"/>
      <c r="M129" s="196"/>
      <c r="N129" s="196"/>
      <c r="O129" s="196"/>
      <c r="P129" s="196"/>
      <c r="Q129" s="196"/>
      <c r="R129" s="196"/>
      <c r="S129" s="196"/>
      <c r="T129" s="196"/>
    </row>
    <row r="130" spans="2:20" ht="14.25" customHeight="1">
      <c r="B130" s="196"/>
      <c r="C130" s="196"/>
      <c r="D130" s="196"/>
      <c r="E130" s="196"/>
      <c r="F130" s="196"/>
      <c r="G130" s="196"/>
      <c r="H130" s="196"/>
      <c r="I130" s="196"/>
      <c r="J130" s="196"/>
      <c r="K130" s="375"/>
      <c r="L130" s="196"/>
      <c r="M130" s="196"/>
      <c r="N130" s="196"/>
      <c r="O130" s="196"/>
      <c r="P130" s="196"/>
      <c r="Q130" s="196"/>
      <c r="R130" s="196"/>
      <c r="S130" s="196"/>
      <c r="T130" s="196"/>
    </row>
    <row r="131" spans="2:20" ht="14.25" customHeight="1">
      <c r="B131" s="196"/>
      <c r="C131" s="196"/>
      <c r="D131" s="196"/>
      <c r="E131" s="196"/>
      <c r="F131" s="196"/>
      <c r="G131" s="196"/>
      <c r="H131" s="196"/>
      <c r="I131" s="196"/>
      <c r="J131" s="196"/>
      <c r="K131" s="375"/>
      <c r="L131" s="196"/>
      <c r="M131" s="196"/>
      <c r="N131" s="196"/>
      <c r="O131" s="196"/>
      <c r="P131" s="196"/>
      <c r="Q131" s="196"/>
      <c r="R131" s="196"/>
      <c r="S131" s="196"/>
      <c r="T131" s="196"/>
    </row>
    <row r="132" spans="2:20" ht="14.25" customHeight="1">
      <c r="B132" s="196"/>
      <c r="C132" s="196"/>
      <c r="D132" s="196"/>
      <c r="E132" s="196"/>
      <c r="F132" s="196"/>
      <c r="G132" s="196"/>
      <c r="H132" s="196"/>
      <c r="I132" s="196"/>
      <c r="J132" s="196"/>
      <c r="K132" s="375"/>
      <c r="L132" s="196"/>
      <c r="M132" s="196"/>
      <c r="N132" s="196"/>
      <c r="O132" s="196"/>
      <c r="P132" s="196"/>
      <c r="Q132" s="196"/>
      <c r="R132" s="196"/>
      <c r="S132" s="196"/>
      <c r="T132" s="196"/>
    </row>
    <row r="133" spans="2:20" ht="14.25" customHeight="1">
      <c r="B133" s="196"/>
      <c r="C133" s="196"/>
      <c r="D133" s="196"/>
      <c r="E133" s="196"/>
      <c r="F133" s="196"/>
      <c r="G133" s="196"/>
      <c r="H133" s="196"/>
      <c r="I133" s="196"/>
      <c r="J133" s="196"/>
      <c r="K133" s="375"/>
      <c r="L133" s="196"/>
      <c r="M133" s="196"/>
      <c r="N133" s="196"/>
      <c r="O133" s="196"/>
      <c r="P133" s="196"/>
      <c r="Q133" s="196"/>
      <c r="R133" s="196"/>
      <c r="S133" s="196"/>
      <c r="T133" s="196"/>
    </row>
    <row r="134" spans="2:20" ht="14.25" customHeight="1">
      <c r="B134" s="196"/>
      <c r="C134" s="196"/>
      <c r="D134" s="196"/>
      <c r="E134" s="196"/>
      <c r="F134" s="196"/>
      <c r="G134" s="196"/>
      <c r="H134" s="196"/>
      <c r="I134" s="196"/>
      <c r="J134" s="196"/>
      <c r="K134" s="375"/>
      <c r="L134" s="196"/>
      <c r="M134" s="196"/>
      <c r="N134" s="196"/>
      <c r="O134" s="196"/>
      <c r="P134" s="196"/>
      <c r="Q134" s="196"/>
      <c r="R134" s="196"/>
      <c r="S134" s="196"/>
      <c r="T134" s="196"/>
    </row>
    <row r="135" spans="2:20" ht="14.25" customHeight="1">
      <c r="B135" s="196"/>
      <c r="C135" s="196"/>
      <c r="D135" s="196"/>
      <c r="E135" s="196"/>
      <c r="F135" s="196"/>
      <c r="G135" s="196"/>
      <c r="H135" s="196"/>
      <c r="I135" s="196"/>
      <c r="J135" s="196"/>
      <c r="K135" s="375"/>
      <c r="L135" s="196"/>
      <c r="M135" s="196"/>
      <c r="N135" s="196"/>
      <c r="O135" s="196"/>
      <c r="P135" s="196"/>
      <c r="Q135" s="196"/>
      <c r="R135" s="196"/>
      <c r="S135" s="196"/>
      <c r="T135" s="196"/>
    </row>
    <row r="136" spans="2:20" ht="14.25" customHeight="1">
      <c r="B136" s="196"/>
      <c r="C136" s="196"/>
      <c r="D136" s="196"/>
      <c r="E136" s="196"/>
      <c r="F136" s="196"/>
      <c r="G136" s="196"/>
      <c r="H136" s="196"/>
      <c r="I136" s="196"/>
      <c r="J136" s="196"/>
      <c r="K136" s="375"/>
      <c r="L136" s="196"/>
      <c r="M136" s="196"/>
      <c r="N136" s="196"/>
      <c r="O136" s="196"/>
      <c r="P136" s="196"/>
      <c r="Q136" s="196"/>
      <c r="R136" s="196"/>
      <c r="S136" s="196"/>
      <c r="T136" s="196"/>
    </row>
    <row r="137" spans="2:20" ht="14.25" customHeight="1">
      <c r="B137" s="196"/>
      <c r="C137" s="196"/>
      <c r="D137" s="196"/>
      <c r="E137" s="196"/>
      <c r="F137" s="196"/>
      <c r="G137" s="196"/>
      <c r="H137" s="196"/>
      <c r="I137" s="196"/>
      <c r="J137" s="196"/>
      <c r="K137" s="375"/>
      <c r="L137" s="196"/>
      <c r="M137" s="196"/>
      <c r="N137" s="196"/>
      <c r="O137" s="196"/>
      <c r="P137" s="196"/>
      <c r="Q137" s="196"/>
      <c r="R137" s="196"/>
      <c r="S137" s="196"/>
      <c r="T137" s="196"/>
    </row>
    <row r="138" spans="2:20" ht="14.25" customHeight="1">
      <c r="B138" s="196"/>
      <c r="C138" s="196"/>
      <c r="D138" s="196"/>
      <c r="E138" s="196"/>
      <c r="F138" s="196"/>
      <c r="G138" s="196"/>
      <c r="H138" s="196"/>
      <c r="I138" s="196"/>
      <c r="J138" s="196"/>
      <c r="K138" s="375"/>
      <c r="L138" s="196"/>
      <c r="M138" s="196"/>
      <c r="N138" s="196"/>
      <c r="O138" s="196"/>
      <c r="P138" s="196"/>
      <c r="Q138" s="196"/>
      <c r="R138" s="196"/>
      <c r="S138" s="196"/>
      <c r="T138" s="196"/>
    </row>
    <row r="139" spans="2:20" ht="14.25" customHeight="1">
      <c r="B139" s="196"/>
      <c r="C139" s="196"/>
      <c r="D139" s="196"/>
      <c r="E139" s="196"/>
      <c r="F139" s="196"/>
      <c r="G139" s="196"/>
      <c r="H139" s="196"/>
      <c r="I139" s="196"/>
      <c r="J139" s="196"/>
      <c r="K139" s="375"/>
      <c r="L139" s="196"/>
      <c r="M139" s="196"/>
      <c r="N139" s="196"/>
      <c r="O139" s="196"/>
      <c r="P139" s="196"/>
      <c r="Q139" s="196"/>
      <c r="R139" s="196"/>
      <c r="S139" s="196"/>
      <c r="T139" s="196"/>
    </row>
    <row r="140" spans="2:20" ht="14.25" customHeight="1">
      <c r="B140" s="196"/>
      <c r="C140" s="196"/>
      <c r="D140" s="196"/>
      <c r="E140" s="196"/>
      <c r="F140" s="196"/>
      <c r="G140" s="196"/>
      <c r="H140" s="196"/>
      <c r="I140" s="196"/>
      <c r="J140" s="196"/>
      <c r="K140" s="375"/>
      <c r="L140" s="196"/>
      <c r="M140" s="196"/>
      <c r="N140" s="196"/>
      <c r="O140" s="196"/>
      <c r="P140" s="196"/>
      <c r="Q140" s="196"/>
      <c r="R140" s="196"/>
      <c r="S140" s="196"/>
      <c r="T140" s="196"/>
    </row>
    <row r="141" spans="2:20" ht="14.25" customHeight="1">
      <c r="B141" s="196"/>
      <c r="C141" s="196"/>
      <c r="D141" s="196"/>
      <c r="E141" s="196"/>
      <c r="F141" s="196"/>
      <c r="G141" s="196"/>
      <c r="H141" s="196"/>
      <c r="I141" s="196"/>
      <c r="J141" s="196"/>
      <c r="K141" s="375"/>
      <c r="L141" s="196"/>
      <c r="M141" s="196"/>
      <c r="N141" s="196"/>
      <c r="O141" s="196"/>
      <c r="P141" s="196"/>
      <c r="Q141" s="196"/>
      <c r="R141" s="196"/>
      <c r="S141" s="196"/>
      <c r="T141" s="196"/>
    </row>
    <row r="142" spans="2:20" ht="14.25" customHeight="1">
      <c r="B142" s="196"/>
      <c r="C142" s="196"/>
      <c r="D142" s="196"/>
      <c r="E142" s="196"/>
      <c r="F142" s="196"/>
      <c r="G142" s="196"/>
      <c r="H142" s="196"/>
      <c r="I142" s="196"/>
      <c r="J142" s="196"/>
      <c r="K142" s="375"/>
      <c r="L142" s="196"/>
      <c r="M142" s="196"/>
      <c r="N142" s="196"/>
      <c r="O142" s="196"/>
      <c r="P142" s="196"/>
      <c r="Q142" s="196"/>
      <c r="R142" s="196"/>
      <c r="S142" s="196"/>
      <c r="T142" s="196"/>
    </row>
    <row r="143" spans="2:20" ht="14.2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375"/>
      <c r="L143" s="196"/>
      <c r="M143" s="196"/>
      <c r="N143" s="196"/>
      <c r="O143" s="196"/>
      <c r="P143" s="196"/>
      <c r="Q143" s="196"/>
      <c r="R143" s="196"/>
      <c r="S143" s="196"/>
      <c r="T143" s="196"/>
    </row>
    <row r="144" spans="2:20" ht="14.25" customHeight="1">
      <c r="B144" s="196"/>
      <c r="C144" s="196"/>
      <c r="D144" s="196"/>
      <c r="E144" s="196"/>
      <c r="F144" s="196"/>
      <c r="G144" s="196"/>
      <c r="H144" s="196"/>
      <c r="I144" s="196"/>
      <c r="J144" s="196"/>
      <c r="K144" s="375"/>
      <c r="L144" s="196"/>
      <c r="M144" s="196"/>
      <c r="N144" s="196"/>
      <c r="O144" s="196"/>
      <c r="P144" s="196"/>
      <c r="Q144" s="196"/>
      <c r="R144" s="196"/>
      <c r="S144" s="196"/>
      <c r="T144" s="196"/>
    </row>
    <row r="145" spans="2:20" ht="14.25" customHeight="1">
      <c r="B145" s="196"/>
      <c r="C145" s="196"/>
      <c r="D145" s="196"/>
      <c r="E145" s="196"/>
      <c r="F145" s="196"/>
      <c r="G145" s="196"/>
      <c r="H145" s="196"/>
      <c r="I145" s="196"/>
      <c r="J145" s="196"/>
      <c r="K145" s="375"/>
      <c r="L145" s="196"/>
      <c r="M145" s="196"/>
      <c r="N145" s="196"/>
      <c r="O145" s="196"/>
      <c r="P145" s="196"/>
      <c r="Q145" s="196"/>
      <c r="R145" s="196"/>
      <c r="S145" s="196"/>
      <c r="T145" s="196"/>
    </row>
    <row r="146" spans="2:20" ht="14.25" customHeight="1">
      <c r="B146" s="196"/>
      <c r="C146" s="196"/>
      <c r="D146" s="196"/>
      <c r="E146" s="196"/>
      <c r="F146" s="196"/>
      <c r="G146" s="196"/>
      <c r="H146" s="196"/>
      <c r="I146" s="196"/>
      <c r="J146" s="196"/>
      <c r="K146" s="375"/>
      <c r="L146" s="196"/>
      <c r="M146" s="196"/>
      <c r="N146" s="196"/>
      <c r="O146" s="196"/>
      <c r="P146" s="196"/>
      <c r="Q146" s="196"/>
      <c r="R146" s="196"/>
      <c r="S146" s="196"/>
      <c r="T146" s="196"/>
    </row>
    <row r="147" spans="2:20" ht="14.25" customHeight="1">
      <c r="B147" s="196"/>
      <c r="C147" s="196"/>
      <c r="D147" s="196"/>
      <c r="E147" s="196"/>
      <c r="F147" s="196"/>
      <c r="G147" s="196"/>
      <c r="H147" s="196"/>
      <c r="I147" s="196"/>
      <c r="J147" s="196"/>
      <c r="K147" s="375"/>
      <c r="L147" s="196"/>
      <c r="M147" s="196"/>
      <c r="N147" s="196"/>
      <c r="O147" s="196"/>
      <c r="P147" s="196"/>
      <c r="Q147" s="196"/>
      <c r="R147" s="196"/>
      <c r="S147" s="196"/>
      <c r="T147" s="196"/>
    </row>
    <row r="148" spans="2:20" ht="14.25" customHeight="1">
      <c r="B148" s="196"/>
      <c r="C148" s="196"/>
      <c r="D148" s="196"/>
      <c r="E148" s="196"/>
      <c r="F148" s="196"/>
      <c r="G148" s="196"/>
      <c r="H148" s="196"/>
      <c r="I148" s="196"/>
      <c r="J148" s="196"/>
      <c r="K148" s="375"/>
      <c r="L148" s="196"/>
      <c r="M148" s="196"/>
      <c r="N148" s="196"/>
      <c r="O148" s="196"/>
      <c r="P148" s="196"/>
      <c r="Q148" s="196"/>
      <c r="R148" s="196"/>
      <c r="S148" s="196"/>
      <c r="T148" s="196"/>
    </row>
    <row r="149" spans="2:20" ht="14.25" customHeight="1">
      <c r="B149" s="196"/>
      <c r="C149" s="196"/>
      <c r="D149" s="196"/>
      <c r="E149" s="196"/>
      <c r="F149" s="196"/>
      <c r="G149" s="196"/>
      <c r="H149" s="196"/>
      <c r="I149" s="196"/>
      <c r="J149" s="196"/>
      <c r="K149" s="375"/>
      <c r="L149" s="196"/>
      <c r="M149" s="196"/>
      <c r="N149" s="196"/>
      <c r="O149" s="196"/>
      <c r="P149" s="196"/>
      <c r="Q149" s="196"/>
      <c r="R149" s="196"/>
      <c r="S149" s="196"/>
      <c r="T149" s="196"/>
    </row>
    <row r="150" spans="2:20" ht="14.25" customHeight="1">
      <c r="B150" s="196"/>
      <c r="C150" s="196"/>
      <c r="D150" s="196"/>
      <c r="E150" s="196"/>
      <c r="F150" s="196"/>
      <c r="G150" s="196"/>
      <c r="H150" s="196"/>
      <c r="I150" s="196"/>
      <c r="J150" s="196"/>
      <c r="K150" s="375"/>
      <c r="L150" s="196"/>
      <c r="M150" s="196"/>
      <c r="N150" s="196"/>
      <c r="O150" s="196"/>
      <c r="P150" s="196"/>
      <c r="Q150" s="196"/>
      <c r="R150" s="196"/>
      <c r="S150" s="196"/>
      <c r="T150" s="196"/>
    </row>
    <row r="151" spans="2:20" ht="14.25" customHeight="1">
      <c r="B151" s="410" t="s">
        <v>264</v>
      </c>
      <c r="C151" s="196"/>
      <c r="D151" s="196"/>
      <c r="E151" s="196"/>
      <c r="F151" s="196"/>
      <c r="G151" s="196"/>
      <c r="H151" s="196"/>
      <c r="I151" s="196"/>
      <c r="J151" s="196"/>
      <c r="K151" s="375"/>
      <c r="L151" s="196"/>
      <c r="M151" s="196"/>
      <c r="N151" s="196"/>
      <c r="O151" s="196"/>
      <c r="P151" s="196"/>
      <c r="Q151" s="196"/>
      <c r="R151" s="196"/>
      <c r="S151" s="196"/>
      <c r="T151" s="196"/>
    </row>
  </sheetData>
  <sheetProtection password="DEA1" sheet="1" objects="1" scenarios="1"/>
  <protectedRanges>
    <protectedRange sqref="K64" name="Range1"/>
    <protectedRange sqref="D78 D92" name="Range1_1"/>
  </protectedRanges>
  <mergeCells count="283">
    <mergeCell ref="O117:O118"/>
    <mergeCell ref="L103:L104"/>
    <mergeCell ref="O113:O114"/>
    <mergeCell ref="M103:M104"/>
    <mergeCell ref="N103:N104"/>
    <mergeCell ref="L113:L114"/>
    <mergeCell ref="M113:M114"/>
    <mergeCell ref="N113:N114"/>
    <mergeCell ref="T106:T107"/>
    <mergeCell ref="R106:R107"/>
    <mergeCell ref="T103:T104"/>
    <mergeCell ref="O103:O104"/>
    <mergeCell ref="P103:P104"/>
    <mergeCell ref="Q103:Q104"/>
    <mergeCell ref="R103:R104"/>
    <mergeCell ref="P111:Q111"/>
    <mergeCell ref="L111:M111"/>
    <mergeCell ref="J106:J107"/>
    <mergeCell ref="O106:O107"/>
    <mergeCell ref="P106:P107"/>
    <mergeCell ref="Q106:Q107"/>
    <mergeCell ref="N106:N107"/>
    <mergeCell ref="M106:M107"/>
    <mergeCell ref="I111:J111"/>
    <mergeCell ref="R112:S112"/>
    <mergeCell ref="C112:F112"/>
    <mergeCell ref="S106:S107"/>
    <mergeCell ref="S103:S104"/>
    <mergeCell ref="C103:C104"/>
    <mergeCell ref="D103:D104"/>
    <mergeCell ref="F103:F104"/>
    <mergeCell ref="F106:F107"/>
    <mergeCell ref="G103:K103"/>
    <mergeCell ref="L106:L107"/>
    <mergeCell ref="C37:C38"/>
    <mergeCell ref="F113:F114"/>
    <mergeCell ref="H113:H114"/>
    <mergeCell ref="I113:K113"/>
    <mergeCell ref="I114:K114"/>
    <mergeCell ref="E108:F108"/>
    <mergeCell ref="H106:I107"/>
    <mergeCell ref="J68:J69"/>
    <mergeCell ref="J89:J90"/>
    <mergeCell ref="J99:J100"/>
    <mergeCell ref="C40:C41"/>
    <mergeCell ref="F40:F41"/>
    <mergeCell ref="L40:L41"/>
    <mergeCell ref="M40:N41"/>
    <mergeCell ref="I40:K40"/>
    <mergeCell ref="H40:H41"/>
    <mergeCell ref="E40:E41"/>
    <mergeCell ref="J54:J55"/>
    <mergeCell ref="I59:J60"/>
    <mergeCell ref="L28:L29"/>
    <mergeCell ref="K48:L49"/>
    <mergeCell ref="K54:L55"/>
    <mergeCell ref="I53:K53"/>
    <mergeCell ref="O28:P29"/>
    <mergeCell ref="E63:G63"/>
    <mergeCell ref="E62:G62"/>
    <mergeCell ref="I48:I49"/>
    <mergeCell ref="L33:L34"/>
    <mergeCell ref="M33:M34"/>
    <mergeCell ref="N33:N34"/>
    <mergeCell ref="P33:P34"/>
    <mergeCell ref="H33:H34"/>
    <mergeCell ref="J48:J49"/>
    <mergeCell ref="P21:P22"/>
    <mergeCell ref="C27:G27"/>
    <mergeCell ref="P23:P24"/>
    <mergeCell ref="P25:P26"/>
    <mergeCell ref="H28:H29"/>
    <mergeCell ref="I28:K28"/>
    <mergeCell ref="K21:K22"/>
    <mergeCell ref="M27:N27"/>
    <mergeCell ref="M28:N29"/>
    <mergeCell ref="Q33:Q34"/>
    <mergeCell ref="R21:R22"/>
    <mergeCell ref="S33:S34"/>
    <mergeCell ref="M8:Q8"/>
    <mergeCell ref="N9:Q9"/>
    <mergeCell ref="M23:M24"/>
    <mergeCell ref="O23:O24"/>
    <mergeCell ref="M25:M26"/>
    <mergeCell ref="O25:O26"/>
    <mergeCell ref="N23:N24"/>
    <mergeCell ref="H25:H26"/>
    <mergeCell ref="I25:I26"/>
    <mergeCell ref="L21:O22"/>
    <mergeCell ref="I21:J22"/>
    <mergeCell ref="J25:J26"/>
    <mergeCell ref="I23:I24"/>
    <mergeCell ref="K23:L24"/>
    <mergeCell ref="K25:L26"/>
    <mergeCell ref="N25:N26"/>
    <mergeCell ref="J23:J24"/>
    <mergeCell ref="H21:H22"/>
    <mergeCell ref="E23:E24"/>
    <mergeCell ref="F23:F24"/>
    <mergeCell ref="G23:G24"/>
    <mergeCell ref="H23:H24"/>
    <mergeCell ref="D21:E22"/>
    <mergeCell ref="D33:D34"/>
    <mergeCell ref="F33:F34"/>
    <mergeCell ref="G33:G34"/>
    <mergeCell ref="C21:C22"/>
    <mergeCell ref="F21:F22"/>
    <mergeCell ref="C33:C34"/>
    <mergeCell ref="E25:E26"/>
    <mergeCell ref="F25:F26"/>
    <mergeCell ref="C28:G29"/>
    <mergeCell ref="P4:R4"/>
    <mergeCell ref="C16:D16"/>
    <mergeCell ref="N6:O6"/>
    <mergeCell ref="N7:O7"/>
    <mergeCell ref="K6:L6"/>
    <mergeCell ref="K7:L7"/>
    <mergeCell ref="E11:G11"/>
    <mergeCell ref="D8:G8"/>
    <mergeCell ref="I4:J4"/>
    <mergeCell ref="E10:G10"/>
    <mergeCell ref="O40:O41"/>
    <mergeCell ref="K42:L42"/>
    <mergeCell ref="O33:O34"/>
    <mergeCell ref="I38:K38"/>
    <mergeCell ref="L37:L38"/>
    <mergeCell ref="M37:M38"/>
    <mergeCell ref="I34:K34"/>
    <mergeCell ref="D37:D38"/>
    <mergeCell ref="F37:F38"/>
    <mergeCell ref="G37:G38"/>
    <mergeCell ref="H37:H38"/>
    <mergeCell ref="Q37:Q38"/>
    <mergeCell ref="N37:N38"/>
    <mergeCell ref="O37:O38"/>
    <mergeCell ref="R37:S38"/>
    <mergeCell ref="P37:P38"/>
    <mergeCell ref="C48:C49"/>
    <mergeCell ref="D48:D49"/>
    <mergeCell ref="E48:E49"/>
    <mergeCell ref="H48:H49"/>
    <mergeCell ref="N48:N49"/>
    <mergeCell ref="O48:O49"/>
    <mergeCell ref="D52:D53"/>
    <mergeCell ref="G52:G53"/>
    <mergeCell ref="F52:F53"/>
    <mergeCell ref="E52:E53"/>
    <mergeCell ref="L52:L53"/>
    <mergeCell ref="M52:M53"/>
    <mergeCell ref="N52:N53"/>
    <mergeCell ref="H52:H53"/>
    <mergeCell ref="C54:C55"/>
    <mergeCell ref="D54:D55"/>
    <mergeCell ref="F54:F55"/>
    <mergeCell ref="G54:I54"/>
    <mergeCell ref="M54:N55"/>
    <mergeCell ref="O52:P53"/>
    <mergeCell ref="Q52:Q53"/>
    <mergeCell ref="S52:S53"/>
    <mergeCell ref="T52:T53"/>
    <mergeCell ref="E57:F57"/>
    <mergeCell ref="C59:C60"/>
    <mergeCell ref="D59:D60"/>
    <mergeCell ref="E59:G59"/>
    <mergeCell ref="H59:H60"/>
    <mergeCell ref="K59:K60"/>
    <mergeCell ref="L59:M60"/>
    <mergeCell ref="N59:N60"/>
    <mergeCell ref="S59:S60"/>
    <mergeCell ref="T59:T60"/>
    <mergeCell ref="M64:N64"/>
    <mergeCell ref="O59:O60"/>
    <mergeCell ref="P59:P60"/>
    <mergeCell ref="Q59:Q60"/>
    <mergeCell ref="R59:R60"/>
    <mergeCell ref="Q64:S64"/>
    <mergeCell ref="K65:L66"/>
    <mergeCell ref="M65:N66"/>
    <mergeCell ref="C65:C66"/>
    <mergeCell ref="D65:D66"/>
    <mergeCell ref="F65:F66"/>
    <mergeCell ref="G65:I65"/>
    <mergeCell ref="J65:J66"/>
    <mergeCell ref="O67:P67"/>
    <mergeCell ref="D68:D69"/>
    <mergeCell ref="E68:F69"/>
    <mergeCell ref="Q67:R67"/>
    <mergeCell ref="C67:G67"/>
    <mergeCell ref="H67:I67"/>
    <mergeCell ref="C68:C69"/>
    <mergeCell ref="H68:H69"/>
    <mergeCell ref="S68:S69"/>
    <mergeCell ref="G68:G69"/>
    <mergeCell ref="I76:M76"/>
    <mergeCell ref="N76:N77"/>
    <mergeCell ref="O76:P77"/>
    <mergeCell ref="R68:R69"/>
    <mergeCell ref="Q76:Q77"/>
    <mergeCell ref="K68:L69"/>
    <mergeCell ref="M68:Q69"/>
    <mergeCell ref="L71:T71"/>
    <mergeCell ref="C76:C77"/>
    <mergeCell ref="F76:G76"/>
    <mergeCell ref="F77:G77"/>
    <mergeCell ref="D76:E77"/>
    <mergeCell ref="H76:H77"/>
    <mergeCell ref="K70:L70"/>
    <mergeCell ref="T78:T79"/>
    <mergeCell ref="I79:K79"/>
    <mergeCell ref="M79:Q79"/>
    <mergeCell ref="R78:R79"/>
    <mergeCell ref="S78:S79"/>
    <mergeCell ref="I78:K78"/>
    <mergeCell ref="L78:L79"/>
    <mergeCell ref="C78:C79"/>
    <mergeCell ref="D78:D79"/>
    <mergeCell ref="E78:G79"/>
    <mergeCell ref="H78:H79"/>
    <mergeCell ref="H85:H86"/>
    <mergeCell ref="I85:M85"/>
    <mergeCell ref="N85:N86"/>
    <mergeCell ref="C80:E80"/>
    <mergeCell ref="M80:N80"/>
    <mergeCell ref="E82:N82"/>
    <mergeCell ref="C83:I83"/>
    <mergeCell ref="C85:C86"/>
    <mergeCell ref="D85:E86"/>
    <mergeCell ref="F85:G85"/>
    <mergeCell ref="O85:P86"/>
    <mergeCell ref="Q85:Q86"/>
    <mergeCell ref="F86:G86"/>
    <mergeCell ref="E95:K95"/>
    <mergeCell ref="D88:K88"/>
    <mergeCell ref="C94:E94"/>
    <mergeCell ref="M94:N94"/>
    <mergeCell ref="C89:C90"/>
    <mergeCell ref="F89:F90"/>
    <mergeCell ref="H90:H91"/>
    <mergeCell ref="R92:R93"/>
    <mergeCell ref="S92:S93"/>
    <mergeCell ref="T92:T93"/>
    <mergeCell ref="K89:L90"/>
    <mergeCell ref="M93:Q93"/>
    <mergeCell ref="F117:F118"/>
    <mergeCell ref="G117:I117"/>
    <mergeCell ref="L117:L118"/>
    <mergeCell ref="M117:N118"/>
    <mergeCell ref="C92:C93"/>
    <mergeCell ref="D92:D93"/>
    <mergeCell ref="E92:G93"/>
    <mergeCell ref="H92:H93"/>
    <mergeCell ref="D89:D90"/>
    <mergeCell ref="R96:R97"/>
    <mergeCell ref="S96:S97"/>
    <mergeCell ref="T96:T97"/>
    <mergeCell ref="Q96:Q97"/>
    <mergeCell ref="I90:I91"/>
    <mergeCell ref="M89:M90"/>
    <mergeCell ref="I92:K92"/>
    <mergeCell ref="L92:L93"/>
    <mergeCell ref="I93:K93"/>
    <mergeCell ref="C98:E98"/>
    <mergeCell ref="N96:N97"/>
    <mergeCell ref="O96:O97"/>
    <mergeCell ref="P96:P97"/>
    <mergeCell ref="D99:D100"/>
    <mergeCell ref="F99:F100"/>
    <mergeCell ref="G99:G100"/>
    <mergeCell ref="H99:H100"/>
    <mergeCell ref="M99:M100"/>
    <mergeCell ref="I99:I100"/>
    <mergeCell ref="L99:L100"/>
    <mergeCell ref="N99:N100"/>
    <mergeCell ref="B2:T2"/>
    <mergeCell ref="E35:G35"/>
    <mergeCell ref="E39:G39"/>
    <mergeCell ref="Q117:T118"/>
    <mergeCell ref="S99:S100"/>
    <mergeCell ref="P99:P100"/>
    <mergeCell ref="E96:K97"/>
    <mergeCell ref="L96:L97"/>
    <mergeCell ref="Q99:R100"/>
    <mergeCell ref="O99:O100"/>
  </mergeCells>
  <hyperlinks>
    <hyperlink ref="B51" r:id="rId1" display="pk_nandwana@yahoo.co.in"/>
    <hyperlink ref="B101" r:id="rId2" display="pk_nandwana@yahoo.co.in"/>
    <hyperlink ref="B151" r:id="rId3" display="pk_nandwana@yahoo.co.in"/>
  </hyperlinks>
  <printOptions/>
  <pageMargins left="0.75" right="0.5" top="1" bottom="1" header="0.5" footer="0.5"/>
  <pageSetup horizontalDpi="600" verticalDpi="600" orientation="portrait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2:K55"/>
  <sheetViews>
    <sheetView showGridLines="0" workbookViewId="0" topLeftCell="A16">
      <selection activeCell="L15" sqref="L15"/>
    </sheetView>
  </sheetViews>
  <sheetFormatPr defaultColWidth="9.140625" defaultRowHeight="12.75" customHeight="1"/>
  <cols>
    <col min="1" max="256" width="9.140625" style="47" customWidth="1"/>
  </cols>
  <sheetData>
    <row r="2" spans="2:10" ht="12.75">
      <c r="B2" s="512" t="str">
        <f>Data!B2</f>
        <v>Design of  Rectangular  Column  Footing </v>
      </c>
      <c r="C2" s="512"/>
      <c r="D2" s="512"/>
      <c r="E2" s="512"/>
      <c r="F2" s="512"/>
      <c r="G2" s="512"/>
      <c r="H2" s="512"/>
      <c r="I2" s="512"/>
      <c r="J2" s="512"/>
    </row>
    <row r="3" spans="2:10" ht="12.75">
      <c r="B3" s="196"/>
      <c r="C3" s="196"/>
      <c r="D3" s="196"/>
      <c r="E3" s="196"/>
      <c r="F3" s="196"/>
      <c r="G3" s="196"/>
      <c r="H3" s="196"/>
      <c r="I3" s="196"/>
      <c r="J3" s="196"/>
    </row>
    <row r="4" spans="2:10" ht="12.75">
      <c r="B4" s="463" t="str">
        <f>Data!C3</f>
        <v>Name of work ;-</v>
      </c>
      <c r="C4" s="196"/>
      <c r="D4" s="513" t="str">
        <f>Data!E3</f>
        <v>pkn</v>
      </c>
      <c r="E4" s="513"/>
      <c r="F4" s="513"/>
      <c r="G4" s="513"/>
      <c r="H4" s="513"/>
      <c r="I4" s="513"/>
      <c r="J4" s="513"/>
    </row>
    <row r="5" spans="2:10" ht="12.75">
      <c r="B5" s="463"/>
      <c r="C5" s="196"/>
      <c r="D5" s="464"/>
      <c r="E5" s="464"/>
      <c r="F5" s="464"/>
      <c r="G5" s="464"/>
      <c r="H5" s="464"/>
      <c r="I5" s="464"/>
      <c r="J5" s="464"/>
    </row>
    <row r="6" spans="2:10" ht="12.75">
      <c r="B6" s="463"/>
      <c r="C6" s="196"/>
      <c r="D6" s="464"/>
      <c r="E6" s="464"/>
      <c r="F6" s="464"/>
      <c r="G6" s="464"/>
      <c r="H6" s="464"/>
      <c r="I6" s="464"/>
      <c r="J6" s="464"/>
    </row>
    <row r="7" spans="2:10" ht="12.75">
      <c r="B7" s="463"/>
      <c r="C7" s="196"/>
      <c r="D7" s="464"/>
      <c r="E7" s="464"/>
      <c r="F7" s="464"/>
      <c r="G7" s="464"/>
      <c r="H7" s="464"/>
      <c r="I7" s="464"/>
      <c r="J7" s="464"/>
    </row>
    <row r="8" spans="2:10" ht="12.75">
      <c r="B8" s="463"/>
      <c r="C8" s="196"/>
      <c r="D8" s="464"/>
      <c r="E8" s="464"/>
      <c r="F8" s="464"/>
      <c r="G8" s="464"/>
      <c r="H8" s="464"/>
      <c r="I8" s="464"/>
      <c r="J8" s="464"/>
    </row>
    <row r="9" spans="2:10" ht="12.75">
      <c r="B9" s="196"/>
      <c r="C9" s="196"/>
      <c r="D9" s="196"/>
      <c r="E9" s="196"/>
      <c r="F9" s="196"/>
      <c r="G9" s="196"/>
      <c r="H9" s="196"/>
      <c r="I9" s="196"/>
      <c r="J9" s="196"/>
    </row>
    <row r="10" spans="2:11" ht="12.75">
      <c r="B10" s="196"/>
      <c r="C10" s="196"/>
      <c r="D10" s="196"/>
      <c r="E10" s="196"/>
      <c r="F10" s="196"/>
      <c r="G10" s="196"/>
      <c r="H10" s="196"/>
      <c r="I10" s="196"/>
      <c r="J10" s="196"/>
      <c r="K10" s="35"/>
    </row>
    <row r="11" spans="2:11" ht="12.75">
      <c r="B11" s="196"/>
      <c r="C11" s="196"/>
      <c r="D11" s="196"/>
      <c r="E11" s="196"/>
      <c r="F11" s="196"/>
      <c r="G11" s="196"/>
      <c r="H11" s="196"/>
      <c r="I11" s="196"/>
      <c r="J11" s="196"/>
      <c r="K11" s="35"/>
    </row>
    <row r="12" spans="2:11" ht="12.75">
      <c r="B12" s="212"/>
      <c r="C12" s="77"/>
      <c r="D12" s="160"/>
      <c r="E12" s="160"/>
      <c r="F12" s="73">
        <f>Data!G27</f>
        <v>600</v>
      </c>
      <c r="G12" s="160"/>
      <c r="H12" s="72"/>
      <c r="I12" s="160"/>
      <c r="J12" s="77"/>
      <c r="K12" s="35"/>
    </row>
    <row r="13" spans="2:11" ht="12.75">
      <c r="B13" s="212"/>
      <c r="C13" s="77"/>
      <c r="D13" s="160"/>
      <c r="E13" s="160"/>
      <c r="F13" s="137"/>
      <c r="G13" s="160" t="s">
        <v>288</v>
      </c>
      <c r="H13" s="72"/>
      <c r="I13" s="160"/>
      <c r="J13" s="77"/>
      <c r="K13" s="35"/>
    </row>
    <row r="14" spans="2:11" ht="12.75">
      <c r="B14" s="160"/>
      <c r="C14" s="160"/>
      <c r="D14" s="160">
        <v>2</v>
      </c>
      <c r="E14" s="160" t="s">
        <v>269</v>
      </c>
      <c r="F14" s="134"/>
      <c r="G14" s="160"/>
      <c r="H14" s="160"/>
      <c r="I14" s="160"/>
      <c r="J14" s="160"/>
      <c r="K14" s="35"/>
    </row>
    <row r="15" spans="2:11" ht="12.75">
      <c r="B15" s="160"/>
      <c r="C15" s="160"/>
      <c r="D15" s="160"/>
      <c r="E15" s="160"/>
      <c r="F15" s="134"/>
      <c r="G15" s="160"/>
      <c r="H15" s="160"/>
      <c r="I15" s="160"/>
      <c r="J15" s="160"/>
      <c r="K15" s="35"/>
    </row>
    <row r="16" spans="2:11" ht="12.75">
      <c r="B16" s="477">
        <f>Data!C31</f>
        <v>350</v>
      </c>
      <c r="C16" s="138"/>
      <c r="D16" s="136"/>
      <c r="E16" s="135"/>
      <c r="F16" s="126"/>
      <c r="G16" s="135"/>
      <c r="H16" s="135"/>
      <c r="I16" s="135"/>
      <c r="J16" s="209"/>
      <c r="K16" s="35"/>
    </row>
    <row r="17" spans="2:11" ht="12.75">
      <c r="B17" s="477"/>
      <c r="C17" s="132"/>
      <c r="D17" s="114"/>
      <c r="E17" s="113"/>
      <c r="F17" s="113"/>
      <c r="G17" s="113"/>
      <c r="H17" s="127"/>
      <c r="I17" s="128"/>
      <c r="J17" s="460"/>
      <c r="K17" s="35"/>
    </row>
    <row r="18" spans="2:11" ht="12.75">
      <c r="B18" s="477"/>
      <c r="C18" s="132"/>
      <c r="D18" s="114"/>
      <c r="E18" s="113"/>
      <c r="F18" s="113"/>
      <c r="G18" s="113"/>
      <c r="H18" s="129"/>
      <c r="I18" s="127"/>
      <c r="J18" s="461"/>
      <c r="K18" s="35"/>
    </row>
    <row r="19" spans="2:11" ht="12.75">
      <c r="B19" s="231"/>
      <c r="C19" s="478">
        <f>Data!D34</f>
        <v>500</v>
      </c>
      <c r="D19" s="478"/>
      <c r="E19" s="213"/>
      <c r="F19" s="232">
        <f>Data!G34</f>
        <v>2000</v>
      </c>
      <c r="G19" s="213"/>
      <c r="H19" s="479">
        <f>C19</f>
        <v>500</v>
      </c>
      <c r="I19" s="480"/>
      <c r="J19" s="231"/>
      <c r="K19" s="35"/>
    </row>
    <row r="20" spans="2:11" ht="12.75">
      <c r="B20" s="231"/>
      <c r="C20" s="74"/>
      <c r="D20" s="74"/>
      <c r="E20" s="160"/>
      <c r="F20" s="162"/>
      <c r="G20" s="160"/>
      <c r="H20" s="102"/>
      <c r="I20" s="101"/>
      <c r="J20" s="231"/>
      <c r="K20" s="35"/>
    </row>
    <row r="21" spans="2:11" ht="12.75">
      <c r="B21" s="231"/>
      <c r="C21" s="74"/>
      <c r="D21" s="74"/>
      <c r="E21" s="160"/>
      <c r="F21" s="162"/>
      <c r="G21" s="160"/>
      <c r="H21" s="102"/>
      <c r="I21" s="101"/>
      <c r="J21" s="231"/>
      <c r="K21" s="35"/>
    </row>
    <row r="22" spans="2:11" ht="12.75">
      <c r="B22" s="231"/>
      <c r="C22" s="74"/>
      <c r="D22" s="74"/>
      <c r="E22" s="160"/>
      <c r="F22" s="162"/>
      <c r="G22" s="160"/>
      <c r="H22" s="102"/>
      <c r="I22" s="101"/>
      <c r="J22" s="231"/>
      <c r="K22" s="35"/>
    </row>
    <row r="23" spans="2:11" ht="12.75">
      <c r="B23" s="231"/>
      <c r="C23" s="74"/>
      <c r="D23" s="74"/>
      <c r="E23" s="160"/>
      <c r="F23" s="162"/>
      <c r="G23" s="160"/>
      <c r="H23" s="102"/>
      <c r="I23" s="101"/>
      <c r="J23" s="231"/>
      <c r="K23" s="35"/>
    </row>
    <row r="24" spans="2:11" ht="12.75">
      <c r="B24" s="231"/>
      <c r="C24" s="74"/>
      <c r="D24" s="74"/>
      <c r="E24" s="160"/>
      <c r="F24" s="162"/>
      <c r="G24" s="160"/>
      <c r="H24" s="102"/>
      <c r="I24" s="101"/>
      <c r="J24" s="231"/>
      <c r="K24" s="35"/>
    </row>
    <row r="25" spans="2:11" ht="12.75">
      <c r="B25" s="231"/>
      <c r="C25" s="74"/>
      <c r="D25" s="74"/>
      <c r="E25" s="160"/>
      <c r="F25" s="162"/>
      <c r="G25" s="160"/>
      <c r="H25" s="102"/>
      <c r="I25" s="101"/>
      <c r="J25" s="231"/>
      <c r="K25" s="35"/>
    </row>
    <row r="26" spans="2:11" ht="12.75">
      <c r="B26" s="231"/>
      <c r="C26" s="74"/>
      <c r="D26" s="74"/>
      <c r="E26" s="160"/>
      <c r="F26" s="162"/>
      <c r="G26" s="160"/>
      <c r="H26" s="102"/>
      <c r="I26" s="101"/>
      <c r="J26" s="231"/>
      <c r="K26" s="35"/>
    </row>
    <row r="27" spans="2:11" ht="12.75">
      <c r="B27" s="235"/>
      <c r="C27" s="90"/>
      <c r="D27" s="66"/>
      <c r="E27" s="160"/>
      <c r="F27" s="160"/>
      <c r="G27" s="160"/>
      <c r="H27" s="236"/>
      <c r="I27" s="231"/>
      <c r="J27" s="231"/>
      <c r="K27" s="35"/>
    </row>
    <row r="28" spans="2:11" ht="12.75">
      <c r="B28" s="237"/>
      <c r="C28" s="130"/>
      <c r="D28" s="149"/>
      <c r="E28" s="131"/>
      <c r="F28" s="129"/>
      <c r="G28" s="127"/>
      <c r="H28" s="127"/>
      <c r="I28" s="127"/>
      <c r="J28" s="462"/>
      <c r="K28" s="35"/>
    </row>
    <row r="29" spans="2:11" ht="12.75">
      <c r="B29" s="239"/>
      <c r="C29" s="113"/>
      <c r="D29" s="145"/>
      <c r="E29" s="140"/>
      <c r="F29" s="139"/>
      <c r="G29" s="144"/>
      <c r="H29" s="142"/>
      <c r="I29" s="127"/>
      <c r="J29" s="518"/>
      <c r="K29" s="35"/>
    </row>
    <row r="30" spans="2:11" ht="12.75">
      <c r="B30" s="235"/>
      <c r="C30" s="113"/>
      <c r="D30" s="145"/>
      <c r="E30" s="139"/>
      <c r="F30" s="139"/>
      <c r="G30" s="144"/>
      <c r="H30" s="143"/>
      <c r="I30" s="127"/>
      <c r="J30" s="518"/>
      <c r="K30" s="35"/>
    </row>
    <row r="31" spans="2:11" ht="12.75">
      <c r="B31" s="235"/>
      <c r="C31" s="113"/>
      <c r="D31" s="145"/>
      <c r="E31" s="139"/>
      <c r="F31" s="139"/>
      <c r="G31" s="144"/>
      <c r="H31" s="143"/>
      <c r="I31" s="127"/>
      <c r="J31" s="518"/>
      <c r="K31" s="35"/>
    </row>
    <row r="32" spans="2:11" ht="12.75">
      <c r="B32" s="235"/>
      <c r="C32" s="113"/>
      <c r="D32" s="145"/>
      <c r="E32" s="139"/>
      <c r="F32" s="139"/>
      <c r="G32" s="144"/>
      <c r="H32" s="143"/>
      <c r="I32" s="127"/>
      <c r="J32" s="514" t="s">
        <v>223</v>
      </c>
      <c r="K32" s="35"/>
    </row>
    <row r="33" spans="2:11" ht="12.75">
      <c r="B33" s="235"/>
      <c r="C33" s="113"/>
      <c r="D33" s="145"/>
      <c r="E33" s="140"/>
      <c r="F33" s="139"/>
      <c r="G33" s="144"/>
      <c r="H33" s="143"/>
      <c r="I33" s="127"/>
      <c r="J33" s="514"/>
      <c r="K33" s="35"/>
    </row>
    <row r="34" spans="2:11" ht="12.75">
      <c r="B34" s="239"/>
      <c r="C34" s="113"/>
      <c r="D34" s="145"/>
      <c r="E34" s="139"/>
      <c r="F34" s="153">
        <f>F12</f>
        <v>600</v>
      </c>
      <c r="G34" s="144"/>
      <c r="H34" s="143"/>
      <c r="I34" s="127"/>
      <c r="J34" s="515">
        <f>Data!K43</f>
        <v>22</v>
      </c>
      <c r="K34" s="35"/>
    </row>
    <row r="35" spans="2:11" ht="12.75">
      <c r="B35" s="235"/>
      <c r="C35" s="113"/>
      <c r="D35" s="145"/>
      <c r="E35" s="144"/>
      <c r="F35" s="151"/>
      <c r="G35" s="135"/>
      <c r="H35" s="156"/>
      <c r="I35" s="127"/>
      <c r="J35" s="516"/>
      <c r="K35" s="35"/>
    </row>
    <row r="36" spans="2:11" ht="12.75">
      <c r="B36" s="231"/>
      <c r="C36" s="113"/>
      <c r="D36" s="145"/>
      <c r="E36" s="144"/>
      <c r="F36" s="155"/>
      <c r="G36" s="159">
        <f>Data!H45</f>
        <v>400</v>
      </c>
      <c r="H36" s="158"/>
      <c r="I36" s="128"/>
      <c r="J36" s="514" t="s">
        <v>265</v>
      </c>
      <c r="K36" s="35"/>
    </row>
    <row r="37" spans="2:11" ht="12.75">
      <c r="B37" s="237"/>
      <c r="C37" s="126"/>
      <c r="D37" s="145"/>
      <c r="E37" s="144"/>
      <c r="F37" s="152"/>
      <c r="G37" s="154"/>
      <c r="H37" s="157"/>
      <c r="I37" s="127"/>
      <c r="J37" s="514"/>
      <c r="K37" s="35"/>
    </row>
    <row r="38" spans="2:11" ht="12.75">
      <c r="B38" s="64"/>
      <c r="C38" s="125"/>
      <c r="D38" s="146"/>
      <c r="E38" s="141"/>
      <c r="F38" s="150"/>
      <c r="G38" s="144"/>
      <c r="H38" s="143"/>
      <c r="I38" s="127"/>
      <c r="J38" s="514"/>
      <c r="K38" s="35"/>
    </row>
    <row r="39" spans="2:11" ht="12.75">
      <c r="B39" s="235"/>
      <c r="C39" s="113"/>
      <c r="D39" s="145"/>
      <c r="E39" s="139"/>
      <c r="F39" s="139"/>
      <c r="G39" s="144"/>
      <c r="H39" s="143"/>
      <c r="I39" s="128"/>
      <c r="J39" s="517">
        <f>Data!K48</f>
        <v>12</v>
      </c>
      <c r="K39" s="35"/>
    </row>
    <row r="40" spans="2:11" ht="12.75">
      <c r="B40" s="235"/>
      <c r="C40" s="113"/>
      <c r="D40" s="145"/>
      <c r="E40" s="139"/>
      <c r="F40" s="139"/>
      <c r="G40" s="144"/>
      <c r="H40" s="143"/>
      <c r="I40" s="128"/>
      <c r="J40" s="517"/>
      <c r="K40" s="35"/>
    </row>
    <row r="41" spans="2:11" ht="12.75">
      <c r="B41" s="160"/>
      <c r="C41" s="113"/>
      <c r="D41" s="147"/>
      <c r="E41" s="139"/>
      <c r="F41" s="139"/>
      <c r="G41" s="144"/>
      <c r="H41" s="144"/>
      <c r="I41" s="113"/>
      <c r="J41" s="462"/>
      <c r="K41" s="35"/>
    </row>
    <row r="42" spans="2:11" ht="12.75">
      <c r="B42" s="160"/>
      <c r="C42" s="113"/>
      <c r="D42" s="147"/>
      <c r="E42" s="139"/>
      <c r="F42" s="139"/>
      <c r="G42" s="144"/>
      <c r="H42" s="144"/>
      <c r="I42" s="113"/>
      <c r="J42" s="462"/>
      <c r="K42" s="35"/>
    </row>
    <row r="43" spans="2:11" ht="12.75">
      <c r="B43" s="160"/>
      <c r="C43" s="113"/>
      <c r="D43" s="148"/>
      <c r="E43" s="133"/>
      <c r="F43" s="133"/>
      <c r="G43" s="138"/>
      <c r="H43" s="138"/>
      <c r="I43" s="113"/>
      <c r="J43" s="462"/>
      <c r="K43" s="35"/>
    </row>
    <row r="44" spans="2:11" ht="12.75">
      <c r="B44" s="160"/>
      <c r="C44" s="113"/>
      <c r="D44" s="135"/>
      <c r="E44" s="135"/>
      <c r="F44" s="135"/>
      <c r="G44" s="135"/>
      <c r="H44" s="135"/>
      <c r="I44" s="113"/>
      <c r="J44" s="160"/>
      <c r="K44" s="35"/>
    </row>
    <row r="45" spans="2:11" ht="12.75">
      <c r="B45" s="160"/>
      <c r="C45" s="160">
        <f>Data!D54</f>
        <v>12</v>
      </c>
      <c r="D45" s="160" t="s">
        <v>265</v>
      </c>
      <c r="E45" s="160">
        <f>Data!F54</f>
        <v>12</v>
      </c>
      <c r="F45" s="160" t="s">
        <v>265</v>
      </c>
      <c r="G45" s="160"/>
      <c r="H45" s="160">
        <f>Data!I54</f>
        <v>12</v>
      </c>
      <c r="I45" s="160" t="s">
        <v>265</v>
      </c>
      <c r="J45" s="160"/>
      <c r="K45" s="35"/>
    </row>
    <row r="46" spans="2:11" ht="12.75">
      <c r="B46" s="160"/>
      <c r="C46" s="160">
        <f>Data!D55</f>
        <v>3</v>
      </c>
      <c r="D46" s="160" t="s">
        <v>223</v>
      </c>
      <c r="E46" s="244">
        <f>Data!F55</f>
        <v>12</v>
      </c>
      <c r="F46" s="160" t="s">
        <v>223</v>
      </c>
      <c r="G46" s="160"/>
      <c r="H46" s="160">
        <f>Data!I55</f>
        <v>3</v>
      </c>
      <c r="I46" s="160" t="s">
        <v>223</v>
      </c>
      <c r="J46" s="160"/>
      <c r="K46" s="35"/>
    </row>
    <row r="47" spans="2:10" ht="12.75">
      <c r="B47" s="196"/>
      <c r="C47" s="196"/>
      <c r="D47" s="196"/>
      <c r="E47" s="196"/>
      <c r="F47" s="196"/>
      <c r="G47" s="196"/>
      <c r="H47" s="196"/>
      <c r="I47" s="196"/>
      <c r="J47" s="196"/>
    </row>
    <row r="48" spans="2:10" ht="12.75">
      <c r="B48" s="196"/>
      <c r="C48" s="196"/>
      <c r="D48" s="196"/>
      <c r="E48" s="196"/>
      <c r="F48" s="196"/>
      <c r="G48" s="196"/>
      <c r="H48" s="196"/>
      <c r="I48" s="196"/>
      <c r="J48" s="196"/>
    </row>
    <row r="49" spans="2:10" ht="12.75">
      <c r="B49" s="196"/>
      <c r="C49" s="196"/>
      <c r="D49" s="196"/>
      <c r="E49" s="196"/>
      <c r="F49" s="196"/>
      <c r="G49" s="196"/>
      <c r="H49" s="196"/>
      <c r="I49" s="196"/>
      <c r="J49" s="196"/>
    </row>
    <row r="50" spans="2:10" ht="12.75">
      <c r="B50" s="196"/>
      <c r="C50" s="196"/>
      <c r="D50" s="196"/>
      <c r="E50" s="196"/>
      <c r="F50" s="196"/>
      <c r="G50" s="196"/>
      <c r="H50" s="196"/>
      <c r="I50" s="196"/>
      <c r="J50" s="196"/>
    </row>
    <row r="51" spans="2:10" ht="12.75">
      <c r="B51" s="196"/>
      <c r="C51" s="196"/>
      <c r="D51" s="196"/>
      <c r="E51" s="196"/>
      <c r="F51" s="196"/>
      <c r="G51" s="196"/>
      <c r="H51" s="196"/>
      <c r="I51" s="196"/>
      <c r="J51" s="196"/>
    </row>
    <row r="52" spans="2:10" ht="12.75">
      <c r="B52" s="196"/>
      <c r="C52" s="196"/>
      <c r="D52" s="196"/>
      <c r="E52" s="196"/>
      <c r="F52" s="196"/>
      <c r="G52" s="196"/>
      <c r="H52" s="196"/>
      <c r="I52" s="196"/>
      <c r="J52" s="196"/>
    </row>
    <row r="53" spans="2:10" ht="12.75">
      <c r="B53" s="196"/>
      <c r="C53" s="196"/>
      <c r="D53" s="196"/>
      <c r="E53" s="196"/>
      <c r="F53" s="196"/>
      <c r="G53" s="196"/>
      <c r="H53" s="196"/>
      <c r="I53" s="196"/>
      <c r="J53" s="196"/>
    </row>
    <row r="54" spans="2:10" ht="12.75">
      <c r="B54" s="196"/>
      <c r="C54" s="196"/>
      <c r="D54" s="196"/>
      <c r="E54" s="196"/>
      <c r="F54" s="196"/>
      <c r="G54" s="196"/>
      <c r="H54" s="196"/>
      <c r="I54" s="196"/>
      <c r="J54" s="196"/>
    </row>
    <row r="55" spans="2:10" ht="12.75">
      <c r="B55" s="196"/>
      <c r="C55" s="196"/>
      <c r="D55" s="196"/>
      <c r="E55" s="196"/>
      <c r="F55" s="196"/>
      <c r="G55" s="196"/>
      <c r="H55" s="196"/>
      <c r="I55" s="196"/>
      <c r="J55" s="196"/>
    </row>
  </sheetData>
  <sheetProtection password="DEA1" sheet="1" objects="1" scenarios="1"/>
  <protectedRanges>
    <protectedRange sqref="C28 H12:H13" name="Range1"/>
  </protectedRanges>
  <mergeCells count="10">
    <mergeCell ref="J36:J38"/>
    <mergeCell ref="J39:J40"/>
    <mergeCell ref="B16:B18"/>
    <mergeCell ref="C19:D19"/>
    <mergeCell ref="H19:I19"/>
    <mergeCell ref="J29:J31"/>
    <mergeCell ref="B2:J2"/>
    <mergeCell ref="D4:J4"/>
    <mergeCell ref="J32:J33"/>
    <mergeCell ref="J34:J35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U356"/>
  <sheetViews>
    <sheetView showGridLines="0" workbookViewId="0" topLeftCell="A40">
      <selection activeCell="F55" sqref="F55"/>
    </sheetView>
  </sheetViews>
  <sheetFormatPr defaultColWidth="9.140625" defaultRowHeight="12.75" customHeight="1"/>
  <cols>
    <col min="11" max="11" width="15.7109375" style="0" customWidth="1"/>
  </cols>
  <sheetData>
    <row r="1" spans="1:21" ht="12.75">
      <c r="A1" s="9">
        <v>64</v>
      </c>
      <c r="B1" s="9">
        <v>64</v>
      </c>
      <c r="C1" s="9">
        <v>64</v>
      </c>
      <c r="D1" s="9">
        <v>64</v>
      </c>
      <c r="E1" s="9">
        <v>64</v>
      </c>
      <c r="F1" s="9">
        <v>64</v>
      </c>
      <c r="G1" s="9">
        <v>64</v>
      </c>
      <c r="H1" s="9">
        <v>64</v>
      </c>
      <c r="I1" s="9">
        <v>64</v>
      </c>
      <c r="J1" s="9">
        <v>64</v>
      </c>
      <c r="K1" s="9">
        <v>110</v>
      </c>
      <c r="L1" s="9">
        <v>64</v>
      </c>
      <c r="M1" s="9">
        <v>64</v>
      </c>
      <c r="N1" s="9">
        <v>64</v>
      </c>
      <c r="O1" s="9">
        <v>64</v>
      </c>
      <c r="P1" s="9">
        <v>64</v>
      </c>
      <c r="Q1" s="9">
        <v>64</v>
      </c>
      <c r="R1" s="9">
        <v>64</v>
      </c>
      <c r="S1" s="9">
        <v>64</v>
      </c>
      <c r="T1" s="9">
        <v>64</v>
      </c>
      <c r="U1" s="8"/>
    </row>
    <row r="2" spans="1:2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/>
    </row>
    <row r="3" spans="1:21" ht="12.75">
      <c r="A3" s="554" t="s">
        <v>68</v>
      </c>
      <c r="B3" s="554"/>
      <c r="C3" s="554"/>
      <c r="D3" s="554"/>
      <c r="E3" s="554"/>
      <c r="F3" s="554"/>
      <c r="G3" s="554"/>
      <c r="H3" s="554"/>
      <c r="I3" s="554"/>
      <c r="K3" s="556" t="s">
        <v>90</v>
      </c>
      <c r="L3" s="557"/>
      <c r="M3" s="557"/>
      <c r="N3" s="557"/>
      <c r="O3" s="557"/>
      <c r="P3" s="557"/>
      <c r="Q3" s="557"/>
      <c r="R3" s="557"/>
      <c r="S3" s="4"/>
      <c r="T3" s="4"/>
      <c r="U3" s="8"/>
    </row>
    <row r="4" spans="1:21" ht="12.75">
      <c r="A4" s="554"/>
      <c r="B4" s="554"/>
      <c r="C4" s="554"/>
      <c r="D4" s="554"/>
      <c r="E4" s="554"/>
      <c r="F4" s="554"/>
      <c r="G4" s="554"/>
      <c r="H4" s="554"/>
      <c r="I4" s="554"/>
      <c r="K4" s="559" t="s">
        <v>46</v>
      </c>
      <c r="L4" s="560"/>
      <c r="M4" s="526" t="s">
        <v>72</v>
      </c>
      <c r="N4" s="519"/>
      <c r="O4" s="519"/>
      <c r="P4" s="519"/>
      <c r="Q4" s="519"/>
      <c r="R4" s="519"/>
      <c r="S4" s="4"/>
      <c r="T4" s="4"/>
      <c r="U4" s="8"/>
    </row>
    <row r="5" spans="1:21" ht="12.75">
      <c r="A5" s="558" t="s">
        <v>11</v>
      </c>
      <c r="B5" s="558"/>
      <c r="C5" s="12" t="s">
        <v>18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K5" s="561" t="s">
        <v>47</v>
      </c>
      <c r="L5" s="562"/>
      <c r="M5" s="15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4"/>
      <c r="T5" s="4"/>
      <c r="U5" s="8"/>
    </row>
    <row r="6" spans="1:21" ht="12.75">
      <c r="A6" s="555" t="s">
        <v>70</v>
      </c>
      <c r="B6" s="555"/>
      <c r="C6" s="563">
        <v>1.2</v>
      </c>
      <c r="D6" s="564">
        <v>2</v>
      </c>
      <c r="E6" s="563">
        <v>2.8</v>
      </c>
      <c r="F6" s="563">
        <v>3.2</v>
      </c>
      <c r="G6" s="563">
        <v>3.6</v>
      </c>
      <c r="H6" s="564">
        <v>4</v>
      </c>
      <c r="I6" s="563">
        <v>4.4</v>
      </c>
      <c r="K6" s="45" t="s">
        <v>48</v>
      </c>
      <c r="L6" s="43" t="s">
        <v>6</v>
      </c>
      <c r="M6" s="12">
        <v>0.18</v>
      </c>
      <c r="N6" s="12">
        <v>0.18</v>
      </c>
      <c r="O6" s="12">
        <v>0.19</v>
      </c>
      <c r="P6" s="12">
        <v>0.2</v>
      </c>
      <c r="Q6" s="12">
        <v>0.2</v>
      </c>
      <c r="R6" s="12">
        <v>0.2</v>
      </c>
      <c r="S6" s="4"/>
      <c r="T6" s="4"/>
      <c r="U6" s="8"/>
    </row>
    <row r="7" spans="1:21" ht="12.75">
      <c r="A7" s="555"/>
      <c r="B7" s="555"/>
      <c r="C7" s="563"/>
      <c r="D7" s="564"/>
      <c r="E7" s="563"/>
      <c r="F7" s="563"/>
      <c r="G7" s="563"/>
      <c r="H7" s="564"/>
      <c r="I7" s="563"/>
      <c r="K7" s="42">
        <v>0.25</v>
      </c>
      <c r="L7" s="43" t="s">
        <v>6</v>
      </c>
      <c r="M7" s="18">
        <v>0.22</v>
      </c>
      <c r="N7" s="18">
        <v>0.22</v>
      </c>
      <c r="O7" s="18">
        <v>0.23</v>
      </c>
      <c r="P7" s="18">
        <v>0.23</v>
      </c>
      <c r="Q7" s="18">
        <v>0.23</v>
      </c>
      <c r="R7" s="18">
        <v>0.23</v>
      </c>
      <c r="S7" s="4"/>
      <c r="T7" s="4"/>
      <c r="U7" s="8"/>
    </row>
    <row r="8" spans="11:21" ht="12.75">
      <c r="K8" s="42">
        <v>0.5</v>
      </c>
      <c r="L8" s="43" t="s">
        <v>6</v>
      </c>
      <c r="M8" s="18">
        <v>0.29</v>
      </c>
      <c r="N8" s="18">
        <v>0.3</v>
      </c>
      <c r="O8" s="18">
        <v>0.31</v>
      </c>
      <c r="P8" s="18">
        <v>0.31</v>
      </c>
      <c r="Q8" s="18">
        <v>0.31</v>
      </c>
      <c r="R8" s="18">
        <v>0.32</v>
      </c>
      <c r="S8" s="4"/>
      <c r="T8" s="4"/>
      <c r="U8" s="8"/>
    </row>
    <row r="9" spans="1:21" ht="12.75">
      <c r="A9" s="556" t="s">
        <v>91</v>
      </c>
      <c r="B9" s="557"/>
      <c r="C9" s="557"/>
      <c r="D9" s="557"/>
      <c r="E9" s="557"/>
      <c r="F9" s="557"/>
      <c r="G9" s="557"/>
      <c r="H9" s="557"/>
      <c r="I9" s="557"/>
      <c r="K9" s="42">
        <v>0.75</v>
      </c>
      <c r="L9" s="43" t="s">
        <v>6</v>
      </c>
      <c r="M9" s="18">
        <v>0.34</v>
      </c>
      <c r="N9" s="18">
        <v>0.35</v>
      </c>
      <c r="O9" s="18">
        <v>0.36</v>
      </c>
      <c r="P9" s="18">
        <v>0.37</v>
      </c>
      <c r="Q9" s="18">
        <v>0.37</v>
      </c>
      <c r="R9" s="18">
        <v>0.38</v>
      </c>
      <c r="S9" s="4"/>
      <c r="T9" s="4"/>
      <c r="U9" s="8"/>
    </row>
    <row r="10" spans="1:21" ht="12.75">
      <c r="A10" s="565" t="s">
        <v>11</v>
      </c>
      <c r="B10" s="519" t="s">
        <v>51</v>
      </c>
      <c r="C10" s="519"/>
      <c r="D10" s="519"/>
      <c r="E10" s="519"/>
      <c r="F10" s="520" t="s">
        <v>52</v>
      </c>
      <c r="G10" s="568"/>
      <c r="H10" s="568"/>
      <c r="I10" s="569"/>
      <c r="K10" s="42">
        <v>1</v>
      </c>
      <c r="L10" s="43" t="s">
        <v>6</v>
      </c>
      <c r="M10" s="18">
        <v>0.37</v>
      </c>
      <c r="N10" s="18">
        <v>0.39</v>
      </c>
      <c r="O10" s="18">
        <v>0.4</v>
      </c>
      <c r="P10" s="18">
        <v>0.41</v>
      </c>
      <c r="Q10" s="18">
        <v>0.42</v>
      </c>
      <c r="R10" s="18">
        <v>0.42</v>
      </c>
      <c r="S10" s="4"/>
      <c r="T10" s="4"/>
      <c r="U10" s="8"/>
    </row>
    <row r="11" spans="1:21" ht="12.75">
      <c r="A11" s="566"/>
      <c r="B11" s="572" t="s">
        <v>71</v>
      </c>
      <c r="C11" s="573"/>
      <c r="D11" s="525" t="s">
        <v>53</v>
      </c>
      <c r="E11" s="526"/>
      <c r="F11" s="522"/>
      <c r="G11" s="570"/>
      <c r="H11" s="570"/>
      <c r="I11" s="571"/>
      <c r="K11" s="42">
        <v>1.25</v>
      </c>
      <c r="L11" s="43" t="s">
        <v>6</v>
      </c>
      <c r="M11" s="18">
        <v>0.4</v>
      </c>
      <c r="N11" s="18">
        <v>0.42</v>
      </c>
      <c r="O11" s="18">
        <v>0.44</v>
      </c>
      <c r="P11" s="18">
        <v>0.45</v>
      </c>
      <c r="Q11" s="18">
        <v>0.45</v>
      </c>
      <c r="R11" s="18">
        <v>0.46</v>
      </c>
      <c r="S11" s="4"/>
      <c r="T11" s="4"/>
      <c r="U11" s="8"/>
    </row>
    <row r="12" spans="1:21" ht="12.75">
      <c r="A12" s="567"/>
      <c r="B12" s="7" t="s">
        <v>63</v>
      </c>
      <c r="C12" s="12" t="s">
        <v>64</v>
      </c>
      <c r="D12" t="s">
        <v>63</v>
      </c>
      <c r="E12" s="12" t="s">
        <v>64</v>
      </c>
      <c r="F12" s="574" t="s">
        <v>63</v>
      </c>
      <c r="G12" s="575"/>
      <c r="H12" s="574" t="s">
        <v>65</v>
      </c>
      <c r="I12" s="575"/>
      <c r="K12" s="42">
        <v>1.5</v>
      </c>
      <c r="L12" s="43" t="s">
        <v>6</v>
      </c>
      <c r="M12" s="18">
        <v>0.42</v>
      </c>
      <c r="N12" s="18">
        <v>0.45</v>
      </c>
      <c r="O12" s="18">
        <v>0.46</v>
      </c>
      <c r="P12" s="18">
        <v>0.48</v>
      </c>
      <c r="Q12" s="18">
        <v>0.49</v>
      </c>
      <c r="R12" s="18">
        <v>0.49</v>
      </c>
      <c r="S12" s="4"/>
      <c r="T12" s="4"/>
      <c r="U12" s="8"/>
    </row>
    <row r="13" spans="1:21" ht="12.75">
      <c r="A13" s="12" t="s">
        <v>54</v>
      </c>
      <c r="B13" s="20">
        <v>3</v>
      </c>
      <c r="C13" s="22">
        <f>B13*100</f>
        <v>300</v>
      </c>
      <c r="D13" s="20">
        <v>2.5</v>
      </c>
      <c r="E13" s="22">
        <f>D13*100</f>
        <v>250</v>
      </c>
      <c r="F13" s="576" t="s">
        <v>23</v>
      </c>
      <c r="G13" s="577"/>
      <c r="H13" s="576" t="s">
        <v>23</v>
      </c>
      <c r="I13" s="578"/>
      <c r="J13" s="2"/>
      <c r="K13" s="42">
        <v>1.75</v>
      </c>
      <c r="L13" s="43" t="s">
        <v>6</v>
      </c>
      <c r="M13" s="18">
        <v>0.44</v>
      </c>
      <c r="N13" s="18">
        <v>0.47</v>
      </c>
      <c r="O13" s="18">
        <v>0.49</v>
      </c>
      <c r="P13" s="18">
        <v>0.5</v>
      </c>
      <c r="Q13" s="18">
        <v>0.52</v>
      </c>
      <c r="R13" s="18">
        <v>0.52</v>
      </c>
      <c r="S13" s="4"/>
      <c r="T13" s="4"/>
      <c r="U13" s="8"/>
    </row>
    <row r="14" spans="1:21" ht="12.75">
      <c r="A14" s="12" t="s">
        <v>55</v>
      </c>
      <c r="B14" s="20">
        <v>5</v>
      </c>
      <c r="C14" s="22">
        <f>B14*100</f>
        <v>500</v>
      </c>
      <c r="D14" s="20">
        <v>4</v>
      </c>
      <c r="E14" s="22">
        <f>D14*100</f>
        <v>400</v>
      </c>
      <c r="F14" s="540">
        <v>0.6</v>
      </c>
      <c r="G14" s="541"/>
      <c r="H14" s="542">
        <f>F14*100</f>
        <v>60</v>
      </c>
      <c r="I14" s="543"/>
      <c r="J14" s="3"/>
      <c r="K14" s="42">
        <v>2</v>
      </c>
      <c r="L14" s="43" t="s">
        <v>6</v>
      </c>
      <c r="M14" s="18">
        <v>0.44</v>
      </c>
      <c r="N14" s="18">
        <v>0.49</v>
      </c>
      <c r="O14" s="18">
        <v>0.51</v>
      </c>
      <c r="P14" s="18">
        <v>0.53</v>
      </c>
      <c r="Q14" s="18">
        <v>0.54</v>
      </c>
      <c r="R14" s="18">
        <v>0.55</v>
      </c>
      <c r="S14" s="4"/>
      <c r="T14" s="4"/>
      <c r="U14" s="8"/>
    </row>
    <row r="15" spans="1:21" ht="12.75">
      <c r="A15" s="12" t="s">
        <v>56</v>
      </c>
      <c r="B15" s="20">
        <v>7</v>
      </c>
      <c r="C15" s="22">
        <f>B15*100</f>
        <v>700</v>
      </c>
      <c r="D15" s="20">
        <v>5</v>
      </c>
      <c r="E15" s="22">
        <f>D15*100</f>
        <v>500</v>
      </c>
      <c r="F15" s="540">
        <v>0.8</v>
      </c>
      <c r="G15" s="541"/>
      <c r="H15" s="542">
        <f>F15*100</f>
        <v>80</v>
      </c>
      <c r="I15" s="543"/>
      <c r="J15" s="3"/>
      <c r="K15" s="42">
        <v>2.25</v>
      </c>
      <c r="L15" s="43" t="s">
        <v>6</v>
      </c>
      <c r="M15" s="18">
        <v>0.44</v>
      </c>
      <c r="N15" s="18">
        <v>0.51</v>
      </c>
      <c r="O15" s="18">
        <v>0.53</v>
      </c>
      <c r="P15" s="18">
        <v>0.55</v>
      </c>
      <c r="Q15" s="18">
        <v>0.56</v>
      </c>
      <c r="R15" s="19">
        <v>0.57</v>
      </c>
      <c r="S15" s="4"/>
      <c r="T15" s="4"/>
      <c r="U15" s="8"/>
    </row>
    <row r="16" spans="1:21" ht="12.75">
      <c r="A16" s="12" t="s">
        <v>57</v>
      </c>
      <c r="B16" s="20">
        <v>8.5</v>
      </c>
      <c r="C16" s="22">
        <f>B16*100</f>
        <v>850</v>
      </c>
      <c r="D16" s="20">
        <v>6</v>
      </c>
      <c r="E16" s="22">
        <f>D16*100</f>
        <v>600</v>
      </c>
      <c r="F16" s="540">
        <v>0.9</v>
      </c>
      <c r="G16" s="541"/>
      <c r="H16" s="542">
        <f>F16*100</f>
        <v>90</v>
      </c>
      <c r="I16" s="543"/>
      <c r="J16" s="3"/>
      <c r="K16" s="42">
        <v>2.5</v>
      </c>
      <c r="L16" s="43" t="s">
        <v>6</v>
      </c>
      <c r="M16" s="18">
        <v>0.44</v>
      </c>
      <c r="N16" s="18">
        <v>0.51</v>
      </c>
      <c r="O16" s="18">
        <v>0.55</v>
      </c>
      <c r="P16" s="18">
        <v>0.57</v>
      </c>
      <c r="Q16" s="18">
        <v>0.58</v>
      </c>
      <c r="R16" s="18">
        <v>0.6</v>
      </c>
      <c r="S16" s="4"/>
      <c r="T16" s="4"/>
      <c r="U16" s="8"/>
    </row>
    <row r="17" spans="1:21" ht="12.75">
      <c r="A17" s="12" t="s">
        <v>58</v>
      </c>
      <c r="B17" s="20">
        <v>10</v>
      </c>
      <c r="C17" s="22">
        <f>B17*100</f>
        <v>1000</v>
      </c>
      <c r="D17" s="20">
        <v>8</v>
      </c>
      <c r="E17" s="22">
        <f>D17*100</f>
        <v>800</v>
      </c>
      <c r="F17" s="540">
        <v>1</v>
      </c>
      <c r="G17" s="541"/>
      <c r="H17" s="542">
        <f>F17*100</f>
        <v>100</v>
      </c>
      <c r="I17" s="543"/>
      <c r="J17" s="3"/>
      <c r="K17" s="42">
        <v>2.75</v>
      </c>
      <c r="L17" s="43" t="s">
        <v>6</v>
      </c>
      <c r="M17" s="18">
        <v>0.44</v>
      </c>
      <c r="N17" s="18">
        <v>0.51</v>
      </c>
      <c r="O17" s="18">
        <v>0.56</v>
      </c>
      <c r="P17" s="18">
        <v>0.58</v>
      </c>
      <c r="Q17" s="18">
        <v>0.6</v>
      </c>
      <c r="R17" s="18">
        <v>0.62</v>
      </c>
      <c r="S17" s="4"/>
      <c r="T17" s="4"/>
      <c r="U17" s="8"/>
    </row>
    <row r="18" spans="1:21" ht="12.75">
      <c r="A18" s="12" t="s">
        <v>59</v>
      </c>
      <c r="B18" s="20">
        <v>11.5</v>
      </c>
      <c r="C18" s="22">
        <f>B18*100</f>
        <v>1150</v>
      </c>
      <c r="D18" s="20">
        <v>9</v>
      </c>
      <c r="E18" s="22">
        <f>D18*100</f>
        <v>900</v>
      </c>
      <c r="F18" s="540">
        <v>1.1</v>
      </c>
      <c r="G18" s="541"/>
      <c r="H18" s="542">
        <f>F18*100</f>
        <v>110.00000000000001</v>
      </c>
      <c r="I18" s="543"/>
      <c r="K18" s="46" t="s">
        <v>49</v>
      </c>
      <c r="L18" s="44" t="s">
        <v>6</v>
      </c>
      <c r="M18" s="12">
        <v>0.44</v>
      </c>
      <c r="N18" s="12">
        <v>0.51</v>
      </c>
      <c r="O18" s="12">
        <v>0.57</v>
      </c>
      <c r="P18" s="12">
        <v>0.6</v>
      </c>
      <c r="Q18" s="12">
        <v>0.62</v>
      </c>
      <c r="R18" s="12">
        <v>0.63</v>
      </c>
      <c r="S18" s="4"/>
      <c r="T18" s="4"/>
      <c r="U18" s="8"/>
    </row>
    <row r="19" spans="1:21" ht="12.75">
      <c r="A19" s="12" t="s">
        <v>60</v>
      </c>
      <c r="B19" s="20">
        <v>13</v>
      </c>
      <c r="C19" s="22">
        <f>B19*100</f>
        <v>1300</v>
      </c>
      <c r="D19" s="20">
        <v>10</v>
      </c>
      <c r="E19" s="22">
        <f>D19*100</f>
        <v>1000</v>
      </c>
      <c r="F19" s="540">
        <v>1.2</v>
      </c>
      <c r="G19" s="541"/>
      <c r="H19" s="542">
        <f>F19*100</f>
        <v>120</v>
      </c>
      <c r="I19" s="543"/>
      <c r="S19" s="4"/>
      <c r="T19" s="4"/>
      <c r="U19" s="8"/>
    </row>
    <row r="20" spans="1:21" ht="12.75">
      <c r="A20" s="12" t="s">
        <v>61</v>
      </c>
      <c r="B20" s="20">
        <v>14.5</v>
      </c>
      <c r="C20" s="22">
        <f>B20*100</f>
        <v>1450</v>
      </c>
      <c r="D20" s="20">
        <v>11</v>
      </c>
      <c r="E20" s="22">
        <f>D20*100</f>
        <v>1100</v>
      </c>
      <c r="F20" s="540">
        <v>1.3</v>
      </c>
      <c r="G20" s="541"/>
      <c r="H20" s="542">
        <f>F20*100</f>
        <v>130</v>
      </c>
      <c r="I20" s="543"/>
      <c r="K20" s="534" t="s">
        <v>73</v>
      </c>
      <c r="L20" s="535"/>
      <c r="M20" s="535"/>
      <c r="N20" s="535"/>
      <c r="O20" s="535"/>
      <c r="P20" s="535"/>
      <c r="Q20" s="535"/>
      <c r="R20" s="535"/>
      <c r="S20" s="536"/>
      <c r="T20" s="4"/>
      <c r="U20" s="8"/>
    </row>
    <row r="21" spans="1:21" ht="12.75">
      <c r="A21" s="12" t="s">
        <v>62</v>
      </c>
      <c r="B21" s="21">
        <v>16</v>
      </c>
      <c r="C21" s="22">
        <f>B21*100</f>
        <v>1600</v>
      </c>
      <c r="D21" s="21">
        <v>12</v>
      </c>
      <c r="E21" s="22">
        <f>D21*100</f>
        <v>1200</v>
      </c>
      <c r="F21" s="552">
        <v>1.4</v>
      </c>
      <c r="G21" s="553"/>
      <c r="H21" s="542">
        <f>F21*100</f>
        <v>140</v>
      </c>
      <c r="I21" s="543"/>
      <c r="K21" s="537"/>
      <c r="L21" s="538"/>
      <c r="M21" s="538"/>
      <c r="N21" s="538"/>
      <c r="O21" s="538"/>
      <c r="P21" s="538"/>
      <c r="Q21" s="538"/>
      <c r="R21" s="538"/>
      <c r="S21" s="539"/>
      <c r="T21" s="4"/>
      <c r="U21" s="8"/>
    </row>
    <row r="22" spans="11:21" ht="12.75">
      <c r="K22" s="523" t="s">
        <v>74</v>
      </c>
      <c r="L22" s="524"/>
      <c r="M22" s="24" t="s">
        <v>75</v>
      </c>
      <c r="N22" s="12">
        <v>275</v>
      </c>
      <c r="O22" s="12">
        <v>250</v>
      </c>
      <c r="P22" s="12">
        <v>225</v>
      </c>
      <c r="Q22" s="12">
        <v>200</v>
      </c>
      <c r="R22" s="12">
        <v>175</v>
      </c>
      <c r="S22" s="6" t="s">
        <v>76</v>
      </c>
      <c r="T22" s="4"/>
      <c r="U22" s="8"/>
    </row>
    <row r="23" spans="1:21" ht="12.75">
      <c r="A23" s="554" t="s">
        <v>80</v>
      </c>
      <c r="B23" s="554"/>
      <c r="C23" s="554"/>
      <c r="D23" s="554"/>
      <c r="E23" s="554"/>
      <c r="F23" s="554"/>
      <c r="G23" s="554"/>
      <c r="H23" s="554"/>
      <c r="I23" s="554"/>
      <c r="K23" s="579" t="s">
        <v>77</v>
      </c>
      <c r="L23" s="580"/>
      <c r="M23" s="18">
        <v>1</v>
      </c>
      <c r="N23" s="18">
        <v>1.05</v>
      </c>
      <c r="O23" s="18">
        <v>1.1</v>
      </c>
      <c r="P23" s="18">
        <v>1.15</v>
      </c>
      <c r="Q23" s="18">
        <v>1.2</v>
      </c>
      <c r="R23" s="18">
        <v>1.25</v>
      </c>
      <c r="S23" s="11">
        <v>1.3</v>
      </c>
      <c r="T23" s="4"/>
      <c r="U23" s="8"/>
    </row>
    <row r="24" spans="1:21" ht="12.75">
      <c r="A24" s="554"/>
      <c r="B24" s="554"/>
      <c r="C24" s="554"/>
      <c r="D24" s="554"/>
      <c r="E24" s="554"/>
      <c r="F24" s="554"/>
      <c r="G24" s="554"/>
      <c r="H24" s="554"/>
      <c r="I24" s="554"/>
      <c r="K24" s="4"/>
      <c r="L24" s="4"/>
      <c r="M24" s="4"/>
      <c r="N24" s="4"/>
      <c r="O24" s="4"/>
      <c r="P24" s="4"/>
      <c r="Q24" s="4"/>
      <c r="R24" s="4"/>
      <c r="S24" s="4"/>
      <c r="T24" s="4"/>
      <c r="U24" s="8"/>
    </row>
    <row r="25" spans="1:21" ht="14.25" customHeight="1">
      <c r="A25" s="558" t="s">
        <v>11</v>
      </c>
      <c r="B25" s="558"/>
      <c r="C25" s="12" t="s">
        <v>18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K25" s="534" t="s">
        <v>78</v>
      </c>
      <c r="L25" s="544"/>
      <c r="M25" s="544"/>
      <c r="N25" s="544"/>
      <c r="O25" s="544"/>
      <c r="P25" s="544"/>
      <c r="Q25" s="544"/>
      <c r="R25" s="545"/>
      <c r="T25" s="4"/>
      <c r="U25" s="8"/>
    </row>
    <row r="26" spans="1:21" ht="12.75" customHeight="1">
      <c r="A26" s="555" t="s">
        <v>82</v>
      </c>
      <c r="B26" s="555"/>
      <c r="C26" s="549" t="s">
        <v>83</v>
      </c>
      <c r="D26" s="549" t="s">
        <v>84</v>
      </c>
      <c r="E26" s="549" t="s">
        <v>85</v>
      </c>
      <c r="F26" s="549" t="s">
        <v>86</v>
      </c>
      <c r="G26" s="549" t="s">
        <v>87</v>
      </c>
      <c r="H26" s="549" t="s">
        <v>88</v>
      </c>
      <c r="I26" s="549" t="s">
        <v>89</v>
      </c>
      <c r="K26" s="546"/>
      <c r="L26" s="547"/>
      <c r="M26" s="547"/>
      <c r="N26" s="547"/>
      <c r="O26" s="547"/>
      <c r="P26" s="547"/>
      <c r="Q26" s="547"/>
      <c r="R26" s="548"/>
      <c r="T26" s="4"/>
      <c r="U26" s="8"/>
    </row>
    <row r="27" spans="1:21" ht="12.75">
      <c r="A27" s="555"/>
      <c r="B27" s="555"/>
      <c r="C27" s="549"/>
      <c r="D27" s="549"/>
      <c r="E27" s="549"/>
      <c r="F27" s="549"/>
      <c r="G27" s="549"/>
      <c r="H27" s="549"/>
      <c r="I27" s="549"/>
      <c r="K27" s="523" t="s">
        <v>11</v>
      </c>
      <c r="L27" s="524"/>
      <c r="M27" s="15" t="s">
        <v>12</v>
      </c>
      <c r="N27" s="12" t="s">
        <v>13</v>
      </c>
      <c r="O27" s="12" t="s">
        <v>14</v>
      </c>
      <c r="P27" s="12" t="s">
        <v>15</v>
      </c>
      <c r="Q27" s="12" t="s">
        <v>16</v>
      </c>
      <c r="R27" s="12" t="s">
        <v>17</v>
      </c>
      <c r="T27" s="4"/>
      <c r="U27" s="8"/>
    </row>
    <row r="28" spans="11:21" ht="12.75">
      <c r="K28" s="579" t="s">
        <v>50</v>
      </c>
      <c r="L28" s="580"/>
      <c r="M28" s="12">
        <v>1.6</v>
      </c>
      <c r="N28" s="12">
        <v>1.8</v>
      </c>
      <c r="O28" s="12">
        <v>1.9</v>
      </c>
      <c r="P28" s="12">
        <v>2.2</v>
      </c>
      <c r="Q28" s="12">
        <v>2.3</v>
      </c>
      <c r="R28" s="12">
        <v>2.5</v>
      </c>
      <c r="T28" s="4"/>
      <c r="U28" s="8"/>
    </row>
    <row r="29" spans="1:21" ht="12.75">
      <c r="A29" s="527" t="s">
        <v>69</v>
      </c>
      <c r="B29" s="550"/>
      <c r="C29" s="550"/>
      <c r="D29" s="550"/>
      <c r="E29" s="550"/>
      <c r="F29" s="550"/>
      <c r="G29" s="550"/>
      <c r="H29" s="551"/>
      <c r="S29" s="4"/>
      <c r="T29" s="4"/>
      <c r="U29" s="8"/>
    </row>
    <row r="30" spans="1:21" ht="12.75">
      <c r="A30" s="25" t="s">
        <v>11</v>
      </c>
      <c r="B30" s="25"/>
      <c r="C30" s="12" t="s">
        <v>12</v>
      </c>
      <c r="D30" s="12" t="s">
        <v>13</v>
      </c>
      <c r="E30" s="12" t="s">
        <v>14</v>
      </c>
      <c r="F30" s="12" t="s">
        <v>15</v>
      </c>
      <c r="G30" s="12" t="s">
        <v>16</v>
      </c>
      <c r="H30" s="12" t="s">
        <v>17</v>
      </c>
      <c r="K30" s="527" t="s">
        <v>79</v>
      </c>
      <c r="L30" s="528"/>
      <c r="M30" s="528"/>
      <c r="N30" s="528"/>
      <c r="O30" s="528"/>
      <c r="P30" s="528"/>
      <c r="Q30" s="528"/>
      <c r="R30" s="528"/>
      <c r="S30" s="528"/>
      <c r="T30" s="529"/>
      <c r="U30" s="8"/>
    </row>
    <row r="31" spans="1:21" ht="12.75" customHeight="1">
      <c r="A31" s="25" t="s">
        <v>21</v>
      </c>
      <c r="B31" s="25"/>
      <c r="C31" s="12">
        <v>18.67</v>
      </c>
      <c r="D31" s="12">
        <v>13.33</v>
      </c>
      <c r="E31" s="12">
        <v>10.98</v>
      </c>
      <c r="F31" s="12">
        <v>9.33</v>
      </c>
      <c r="G31" s="12">
        <v>8.11</v>
      </c>
      <c r="H31" s="12">
        <v>7.18</v>
      </c>
      <c r="K31" s="14" t="s">
        <v>11</v>
      </c>
      <c r="L31" s="12" t="s">
        <v>18</v>
      </c>
      <c r="M31" s="15" t="s">
        <v>12</v>
      </c>
      <c r="N31" s="12" t="s">
        <v>13</v>
      </c>
      <c r="O31" s="12" t="s">
        <v>14</v>
      </c>
      <c r="P31" s="12" t="s">
        <v>15</v>
      </c>
      <c r="Q31" s="12" t="s">
        <v>16</v>
      </c>
      <c r="R31" s="12" t="s">
        <v>17</v>
      </c>
      <c r="S31" s="12" t="s">
        <v>19</v>
      </c>
      <c r="T31" s="12" t="s">
        <v>20</v>
      </c>
      <c r="U31" s="8"/>
    </row>
    <row r="32" spans="1:21" ht="12.75" customHeight="1">
      <c r="A32" s="26" t="s">
        <v>24</v>
      </c>
      <c r="B32" s="25"/>
      <c r="C32" s="12">
        <v>5</v>
      </c>
      <c r="D32" s="12">
        <v>7</v>
      </c>
      <c r="E32" s="12">
        <v>8.5</v>
      </c>
      <c r="F32" s="12">
        <v>10</v>
      </c>
      <c r="G32" s="12">
        <v>11.5</v>
      </c>
      <c r="H32" s="12">
        <v>13</v>
      </c>
      <c r="J32" s="1"/>
      <c r="K32" s="16" t="s">
        <v>22</v>
      </c>
      <c r="L32" s="13" t="s">
        <v>23</v>
      </c>
      <c r="M32" s="12">
        <v>0.6</v>
      </c>
      <c r="N32" s="12">
        <v>0.8</v>
      </c>
      <c r="O32" s="12">
        <v>0.9</v>
      </c>
      <c r="P32" s="12">
        <v>1</v>
      </c>
      <c r="Q32" s="12">
        <v>1.1</v>
      </c>
      <c r="R32" s="12">
        <v>1.2</v>
      </c>
      <c r="S32" s="17">
        <v>1.3</v>
      </c>
      <c r="T32" s="17">
        <v>1.4</v>
      </c>
      <c r="U32" s="8"/>
    </row>
    <row r="33" spans="1:21" ht="12.75">
      <c r="A33" s="25" t="s">
        <v>25</v>
      </c>
      <c r="B33" s="25"/>
      <c r="C33" s="12">
        <v>93.33</v>
      </c>
      <c r="D33" s="12">
        <v>93.33</v>
      </c>
      <c r="E33" s="12">
        <v>93.33</v>
      </c>
      <c r="F33" s="12">
        <v>93.33</v>
      </c>
      <c r="G33" s="12">
        <v>93.33</v>
      </c>
      <c r="H33" s="12">
        <v>93.33</v>
      </c>
      <c r="J33" s="1"/>
      <c r="T33" s="4"/>
      <c r="U33" s="8"/>
    </row>
    <row r="34" spans="1:21" ht="12.75">
      <c r="A34" s="530" t="s">
        <v>26</v>
      </c>
      <c r="B34" s="27" t="s">
        <v>27</v>
      </c>
      <c r="C34" s="12">
        <v>0.4</v>
      </c>
      <c r="D34" s="12">
        <v>0.4</v>
      </c>
      <c r="E34" s="12">
        <v>0.4</v>
      </c>
      <c r="F34" s="12">
        <v>0.4</v>
      </c>
      <c r="G34" s="12">
        <v>0.4</v>
      </c>
      <c r="H34" s="12">
        <v>0.4</v>
      </c>
      <c r="J34" s="1"/>
      <c r="K34" s="534" t="s">
        <v>81</v>
      </c>
      <c r="L34" s="535"/>
      <c r="M34" s="535"/>
      <c r="N34" s="535"/>
      <c r="O34" s="535"/>
      <c r="P34" s="535"/>
      <c r="Q34" s="535"/>
      <c r="R34" s="535"/>
      <c r="S34" s="536"/>
      <c r="T34" s="4"/>
      <c r="U34" s="8"/>
    </row>
    <row r="35" spans="1:21" ht="12.75">
      <c r="A35" s="531"/>
      <c r="B35" s="27" t="s">
        <v>28</v>
      </c>
      <c r="C35" s="12">
        <v>0.867</v>
      </c>
      <c r="D35" s="12">
        <v>0.867</v>
      </c>
      <c r="E35" s="12">
        <v>0.867</v>
      </c>
      <c r="F35" s="12">
        <v>0.867</v>
      </c>
      <c r="G35" s="12">
        <v>0.867</v>
      </c>
      <c r="H35" s="12">
        <v>0.867</v>
      </c>
      <c r="K35" s="537"/>
      <c r="L35" s="538"/>
      <c r="M35" s="538"/>
      <c r="N35" s="538"/>
      <c r="O35" s="538"/>
      <c r="P35" s="538"/>
      <c r="Q35" s="538"/>
      <c r="R35" s="538"/>
      <c r="S35" s="539"/>
      <c r="T35" s="4"/>
      <c r="U35" s="8"/>
    </row>
    <row r="36" spans="1:21" ht="12.75">
      <c r="A36" s="531"/>
      <c r="B36" s="27" t="s">
        <v>29</v>
      </c>
      <c r="C36" s="12">
        <v>0.867</v>
      </c>
      <c r="D36" s="12">
        <v>1.214</v>
      </c>
      <c r="E36" s="12">
        <v>1.474</v>
      </c>
      <c r="F36" s="12">
        <v>1.734</v>
      </c>
      <c r="G36" s="12">
        <v>1.994</v>
      </c>
      <c r="H36" s="12">
        <v>2.254</v>
      </c>
      <c r="K36" s="530" t="s">
        <v>11</v>
      </c>
      <c r="L36" s="525" t="s">
        <v>30</v>
      </c>
      <c r="M36" s="533"/>
      <c r="N36" s="533"/>
      <c r="O36" s="526"/>
      <c r="P36" s="525" t="s">
        <v>31</v>
      </c>
      <c r="Q36" s="533"/>
      <c r="R36" s="533"/>
      <c r="S36" s="526"/>
      <c r="U36" s="8"/>
    </row>
    <row r="37" spans="1:21" ht="12.75">
      <c r="A37" s="532"/>
      <c r="B37" s="27" t="s">
        <v>32</v>
      </c>
      <c r="C37" s="12">
        <v>0.714</v>
      </c>
      <c r="D37" s="12">
        <v>1</v>
      </c>
      <c r="E37" s="12">
        <v>1.214</v>
      </c>
      <c r="F37" s="12">
        <v>1.429</v>
      </c>
      <c r="G37" s="12">
        <v>1.643</v>
      </c>
      <c r="H37" s="12">
        <v>1.857</v>
      </c>
      <c r="K37" s="532"/>
      <c r="L37" s="29" t="s">
        <v>33</v>
      </c>
      <c r="M37" s="25"/>
      <c r="N37" s="525" t="s">
        <v>34</v>
      </c>
      <c r="O37" s="526"/>
      <c r="P37" s="29" t="s">
        <v>33</v>
      </c>
      <c r="Q37" s="25"/>
      <c r="R37" s="525" t="s">
        <v>34</v>
      </c>
      <c r="S37" s="526"/>
      <c r="U37" s="8"/>
    </row>
    <row r="38" spans="1:21" ht="12.75">
      <c r="A38" s="530" t="s">
        <v>35</v>
      </c>
      <c r="B38" s="27" t="s">
        <v>27</v>
      </c>
      <c r="C38" s="6">
        <v>0.329</v>
      </c>
      <c r="D38" s="12">
        <v>0.329</v>
      </c>
      <c r="E38" s="12">
        <v>0.329</v>
      </c>
      <c r="F38" s="12">
        <v>0.329</v>
      </c>
      <c r="G38" s="12">
        <v>0.329</v>
      </c>
      <c r="H38" s="12">
        <v>0.329</v>
      </c>
      <c r="K38" s="25" t="s">
        <v>36</v>
      </c>
      <c r="L38" s="525">
        <v>0.6</v>
      </c>
      <c r="M38" s="526"/>
      <c r="N38" s="525">
        <v>58</v>
      </c>
      <c r="O38" s="526"/>
      <c r="P38" s="525">
        <v>0.96</v>
      </c>
      <c r="Q38" s="526"/>
      <c r="R38" s="525">
        <v>60</v>
      </c>
      <c r="S38" s="526"/>
      <c r="U38" s="8"/>
    </row>
    <row r="39" spans="1:21" ht="12.75">
      <c r="A39" s="531"/>
      <c r="B39" s="27" t="s">
        <v>28</v>
      </c>
      <c r="C39" s="1">
        <v>0.89</v>
      </c>
      <c r="D39" s="12">
        <v>0.89</v>
      </c>
      <c r="E39" s="12">
        <v>0.89</v>
      </c>
      <c r="F39" s="12">
        <v>0.89</v>
      </c>
      <c r="G39" s="12">
        <v>0.89</v>
      </c>
      <c r="H39" s="12">
        <v>0.89</v>
      </c>
      <c r="K39" s="25" t="s">
        <v>37</v>
      </c>
      <c r="L39" s="519">
        <v>0.8</v>
      </c>
      <c r="M39" s="519"/>
      <c r="N39" s="519">
        <v>44</v>
      </c>
      <c r="O39" s="519"/>
      <c r="P39" s="519">
        <v>1.28</v>
      </c>
      <c r="Q39" s="519"/>
      <c r="R39" s="519">
        <v>45</v>
      </c>
      <c r="S39" s="519"/>
      <c r="T39" s="10"/>
      <c r="U39" s="8"/>
    </row>
    <row r="40" spans="1:21" ht="12.75">
      <c r="A40" s="531"/>
      <c r="B40" s="27" t="s">
        <v>29</v>
      </c>
      <c r="C40" s="12">
        <v>0.732</v>
      </c>
      <c r="D40" s="12">
        <v>1.025</v>
      </c>
      <c r="E40" s="12">
        <v>1.244</v>
      </c>
      <c r="F40" s="12">
        <v>1.464</v>
      </c>
      <c r="G40" s="12">
        <v>1.684</v>
      </c>
      <c r="H40" s="12">
        <v>1.903</v>
      </c>
      <c r="K40" s="25" t="s">
        <v>38</v>
      </c>
      <c r="L40" s="519">
        <v>0.9</v>
      </c>
      <c r="M40" s="519"/>
      <c r="N40" s="519">
        <v>39</v>
      </c>
      <c r="O40" s="519"/>
      <c r="P40" s="519">
        <v>1.44</v>
      </c>
      <c r="Q40" s="519"/>
      <c r="R40" s="519">
        <v>40</v>
      </c>
      <c r="S40" s="519"/>
      <c r="T40" s="10"/>
      <c r="U40" s="8"/>
    </row>
    <row r="41" spans="1:21" ht="12.75">
      <c r="A41" s="532"/>
      <c r="B41" s="27" t="s">
        <v>32</v>
      </c>
      <c r="C41" s="12">
        <v>0.433</v>
      </c>
      <c r="D41" s="12">
        <v>0.606</v>
      </c>
      <c r="E41" s="12">
        <v>0.736</v>
      </c>
      <c r="F41" s="12">
        <v>0.866</v>
      </c>
      <c r="G41" s="12">
        <v>0.997</v>
      </c>
      <c r="H41" s="12">
        <v>1.127</v>
      </c>
      <c r="K41" s="25" t="s">
        <v>39</v>
      </c>
      <c r="L41" s="519">
        <v>1</v>
      </c>
      <c r="M41" s="519"/>
      <c r="N41" s="519">
        <v>35</v>
      </c>
      <c r="O41" s="519"/>
      <c r="P41" s="519">
        <v>1.6</v>
      </c>
      <c r="Q41" s="519"/>
      <c r="R41" s="519">
        <v>36</v>
      </c>
      <c r="S41" s="519"/>
      <c r="T41" s="28"/>
      <c r="U41" s="8"/>
    </row>
    <row r="42" spans="1:21" ht="12.75">
      <c r="A42" s="520" t="s">
        <v>40</v>
      </c>
      <c r="B42" s="27" t="s">
        <v>27</v>
      </c>
      <c r="C42" s="12">
        <v>0.289</v>
      </c>
      <c r="D42" s="12">
        <v>0.289</v>
      </c>
      <c r="E42" s="12">
        <v>0.289</v>
      </c>
      <c r="F42" s="12">
        <v>0.289</v>
      </c>
      <c r="G42" s="12">
        <v>0.289</v>
      </c>
      <c r="H42" s="12">
        <v>0.289</v>
      </c>
      <c r="K42" s="25" t="s">
        <v>41</v>
      </c>
      <c r="L42" s="519">
        <v>1.1</v>
      </c>
      <c r="M42" s="519"/>
      <c r="N42" s="519">
        <v>32</v>
      </c>
      <c r="O42" s="519"/>
      <c r="P42" s="519">
        <v>1.76</v>
      </c>
      <c r="Q42" s="519"/>
      <c r="R42" s="519">
        <v>33</v>
      </c>
      <c r="S42" s="519"/>
      <c r="T42" s="28"/>
      <c r="U42" s="8"/>
    </row>
    <row r="43" spans="1:21" ht="12.75">
      <c r="A43" s="521"/>
      <c r="B43" s="27" t="s">
        <v>28</v>
      </c>
      <c r="C43" s="12">
        <v>0.904</v>
      </c>
      <c r="D43" s="12">
        <v>0.904</v>
      </c>
      <c r="E43" s="12">
        <v>0.904</v>
      </c>
      <c r="F43" s="12">
        <v>0.904</v>
      </c>
      <c r="G43" s="12">
        <v>0.904</v>
      </c>
      <c r="H43" s="12">
        <v>0.904</v>
      </c>
      <c r="K43" s="25" t="s">
        <v>42</v>
      </c>
      <c r="L43" s="519">
        <v>1.2</v>
      </c>
      <c r="M43" s="519"/>
      <c r="N43" s="519">
        <v>29</v>
      </c>
      <c r="O43" s="519"/>
      <c r="P43" s="519">
        <v>1.92</v>
      </c>
      <c r="Q43" s="519"/>
      <c r="R43" s="519">
        <v>30</v>
      </c>
      <c r="S43" s="519"/>
      <c r="T43" s="10"/>
      <c r="U43" s="8"/>
    </row>
    <row r="44" spans="1:21" ht="12.75">
      <c r="A44" s="521"/>
      <c r="B44" s="27" t="s">
        <v>29</v>
      </c>
      <c r="C44" s="12">
        <v>0.653</v>
      </c>
      <c r="D44" s="12">
        <v>0.914</v>
      </c>
      <c r="E44" s="12">
        <v>1.11</v>
      </c>
      <c r="F44" s="12">
        <v>1.306</v>
      </c>
      <c r="G44" s="12">
        <v>1.502</v>
      </c>
      <c r="H44" s="12">
        <v>1.698</v>
      </c>
      <c r="K44" s="25" t="s">
        <v>43</v>
      </c>
      <c r="L44" s="519">
        <v>1.3</v>
      </c>
      <c r="M44" s="519"/>
      <c r="N44" s="519">
        <v>27</v>
      </c>
      <c r="O44" s="519"/>
      <c r="P44" s="519">
        <v>2.08</v>
      </c>
      <c r="Q44" s="519"/>
      <c r="R44" s="519">
        <v>28</v>
      </c>
      <c r="S44" s="519"/>
      <c r="T44" s="10"/>
      <c r="U44" s="8"/>
    </row>
    <row r="45" spans="1:21" ht="12.75">
      <c r="A45" s="522"/>
      <c r="B45" s="27" t="s">
        <v>32</v>
      </c>
      <c r="C45" s="12">
        <v>0.314</v>
      </c>
      <c r="D45" s="12">
        <v>0.44</v>
      </c>
      <c r="E45" s="12">
        <v>0.534</v>
      </c>
      <c r="F45" s="12">
        <v>0.628</v>
      </c>
      <c r="G45" s="12">
        <v>0.722</v>
      </c>
      <c r="H45" s="12">
        <v>0.816</v>
      </c>
      <c r="K45" s="25" t="s">
        <v>44</v>
      </c>
      <c r="L45" s="519">
        <v>1.4</v>
      </c>
      <c r="M45" s="519"/>
      <c r="N45" s="519">
        <v>25</v>
      </c>
      <c r="O45" s="519"/>
      <c r="P45" s="519">
        <v>2.24</v>
      </c>
      <c r="Q45" s="519"/>
      <c r="R45" s="519">
        <v>26</v>
      </c>
      <c r="S45" s="519"/>
      <c r="T45" s="10"/>
      <c r="U45" s="8"/>
    </row>
    <row r="46" spans="1:21" ht="12.75">
      <c r="A46" s="520" t="s">
        <v>45</v>
      </c>
      <c r="B46" s="27" t="s">
        <v>27</v>
      </c>
      <c r="C46" s="12">
        <v>0.253</v>
      </c>
      <c r="D46" s="12">
        <v>0.253</v>
      </c>
      <c r="E46" s="12">
        <v>0.253</v>
      </c>
      <c r="F46" s="12">
        <v>0.253</v>
      </c>
      <c r="G46" s="12">
        <v>0.253</v>
      </c>
      <c r="H46" s="12">
        <v>0.253</v>
      </c>
      <c r="T46" s="10"/>
      <c r="U46" s="8"/>
    </row>
    <row r="47" spans="1:21" ht="12.75">
      <c r="A47" s="521"/>
      <c r="B47" s="27" t="s">
        <v>28</v>
      </c>
      <c r="C47" s="12">
        <v>0.916</v>
      </c>
      <c r="D47" s="12">
        <v>0.916</v>
      </c>
      <c r="E47" s="12">
        <v>0.916</v>
      </c>
      <c r="F47" s="12">
        <v>0.914</v>
      </c>
      <c r="G47" s="12">
        <v>0.916</v>
      </c>
      <c r="H47" s="12">
        <v>0.916</v>
      </c>
      <c r="T47" s="10"/>
      <c r="U47" s="8"/>
    </row>
    <row r="48" spans="1:21" ht="12.75">
      <c r="A48" s="521"/>
      <c r="B48" s="27" t="s">
        <v>29</v>
      </c>
      <c r="C48" s="12">
        <v>0.579</v>
      </c>
      <c r="D48" s="12">
        <v>0.811</v>
      </c>
      <c r="E48" s="12">
        <v>0.985</v>
      </c>
      <c r="F48" s="12">
        <v>1.159</v>
      </c>
      <c r="G48" s="12">
        <v>1.332</v>
      </c>
      <c r="H48" s="12">
        <v>1.506</v>
      </c>
      <c r="T48" s="10"/>
      <c r="U48" s="8"/>
    </row>
    <row r="49" spans="1:21" ht="12.75">
      <c r="A49" s="522"/>
      <c r="B49" s="27" t="s">
        <v>32</v>
      </c>
      <c r="C49" s="12">
        <v>0.23</v>
      </c>
      <c r="D49" s="12">
        <v>0.322</v>
      </c>
      <c r="E49" s="12">
        <v>0.391</v>
      </c>
      <c r="F49" s="12">
        <v>0.46</v>
      </c>
      <c r="G49" s="12">
        <v>0.53</v>
      </c>
      <c r="H49" s="12">
        <v>0.599</v>
      </c>
      <c r="T49" s="10"/>
      <c r="U49" s="8"/>
    </row>
    <row r="50" spans="20:21" ht="12.75">
      <c r="T50" s="10"/>
      <c r="U50" s="8"/>
    </row>
    <row r="51" spans="20:21" ht="12.75">
      <c r="T51" s="10"/>
      <c r="U51" s="8"/>
    </row>
    <row r="52" spans="1:21" ht="12.75">
      <c r="A52" s="581" t="s">
        <v>116</v>
      </c>
      <c r="B52" s="582"/>
      <c r="C52" s="583" t="s">
        <v>117</v>
      </c>
      <c r="D52" s="584"/>
      <c r="E52" s="8"/>
      <c r="F52" s="8"/>
      <c r="G52" s="8"/>
      <c r="H52" s="8"/>
      <c r="I52" s="8"/>
      <c r="J52" s="8"/>
      <c r="K52" s="23"/>
      <c r="L52" s="31"/>
      <c r="M52" s="31"/>
      <c r="N52" s="31"/>
      <c r="O52" s="31"/>
      <c r="P52" s="31"/>
      <c r="Q52" s="31"/>
      <c r="R52" s="31"/>
      <c r="S52" s="31"/>
      <c r="T52" s="30"/>
      <c r="U52" s="8"/>
    </row>
    <row r="53" spans="1:21" ht="12.75">
      <c r="A53" s="49" t="s">
        <v>118</v>
      </c>
      <c r="B53" s="585" t="s">
        <v>13</v>
      </c>
      <c r="C53" s="585" t="s">
        <v>13</v>
      </c>
      <c r="D53" s="50" t="s">
        <v>118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51" t="s">
        <v>47</v>
      </c>
      <c r="B54" s="586"/>
      <c r="C54" s="586"/>
      <c r="D54" s="52" t="s">
        <v>47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53">
        <v>0.15</v>
      </c>
      <c r="B55" s="54">
        <v>0.18</v>
      </c>
      <c r="C55" s="54">
        <v>0.18</v>
      </c>
      <c r="D55" s="55">
        <v>0.15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56">
        <v>0.16</v>
      </c>
      <c r="B56" s="57">
        <v>0.18</v>
      </c>
      <c r="C56" s="57">
        <v>0.19</v>
      </c>
      <c r="D56" s="58">
        <v>0.18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56">
        <v>0.17</v>
      </c>
      <c r="B57" s="57">
        <v>0.18</v>
      </c>
      <c r="C57" s="57">
        <v>0.2</v>
      </c>
      <c r="D57" s="58">
        <v>0.21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56">
        <v>0.18</v>
      </c>
      <c r="B58" s="57">
        <v>0.19</v>
      </c>
      <c r="C58" s="57">
        <v>0.21</v>
      </c>
      <c r="D58" s="58">
        <v>0.24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>
      <c r="A59" s="56">
        <v>0.19</v>
      </c>
      <c r="B59" s="57">
        <v>0.19</v>
      </c>
      <c r="C59" s="59">
        <v>0.22</v>
      </c>
      <c r="D59" s="59">
        <v>0.27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56">
        <v>0.2</v>
      </c>
      <c r="B60" s="57">
        <v>0.19</v>
      </c>
      <c r="C60" s="59">
        <v>0.23</v>
      </c>
      <c r="D60" s="58">
        <v>0.3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>
      <c r="A61" s="56">
        <v>0.21</v>
      </c>
      <c r="B61" s="57">
        <v>0.2</v>
      </c>
      <c r="C61" s="59">
        <v>0.24</v>
      </c>
      <c r="D61" s="58">
        <v>0.32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56">
        <v>0.22</v>
      </c>
      <c r="B62" s="57">
        <v>0.2</v>
      </c>
      <c r="C62" s="59">
        <v>0.25</v>
      </c>
      <c r="D62" s="59">
        <v>0.35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56">
        <v>0.23</v>
      </c>
      <c r="B63" s="57">
        <v>0.2</v>
      </c>
      <c r="C63" s="59">
        <v>0.26</v>
      </c>
      <c r="D63" s="58">
        <v>0.38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56">
        <v>0.24</v>
      </c>
      <c r="B64" s="57">
        <v>0.21</v>
      </c>
      <c r="C64" s="59">
        <v>0.27</v>
      </c>
      <c r="D64" s="59">
        <v>0.41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>
      <c r="A65" s="60">
        <v>0.25</v>
      </c>
      <c r="B65" s="59">
        <v>0.21</v>
      </c>
      <c r="C65" s="59">
        <v>0.28</v>
      </c>
      <c r="D65" s="58">
        <v>0.44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>
      <c r="A66" s="56">
        <v>0.26</v>
      </c>
      <c r="B66" s="59">
        <v>0.21</v>
      </c>
      <c r="C66" s="59">
        <v>0.29</v>
      </c>
      <c r="D66" s="59">
        <v>0.47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>
      <c r="A67" s="60">
        <v>0.27</v>
      </c>
      <c r="B67" s="59">
        <v>0.22</v>
      </c>
      <c r="C67" s="59">
        <v>0.3</v>
      </c>
      <c r="D67" s="58">
        <v>0.5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>
      <c r="A68" s="56">
        <v>0.28</v>
      </c>
      <c r="B68" s="59">
        <v>0.22</v>
      </c>
      <c r="C68" s="59">
        <v>0.31</v>
      </c>
      <c r="D68" s="59">
        <v>0.549999999999999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>
      <c r="A69" s="60">
        <v>0.29</v>
      </c>
      <c r="B69" s="59">
        <v>0.22</v>
      </c>
      <c r="C69" s="59">
        <v>0.32</v>
      </c>
      <c r="D69" s="58">
        <v>0.599999999999999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>
      <c r="A70" s="56">
        <v>0.3</v>
      </c>
      <c r="B70" s="59">
        <v>0.23</v>
      </c>
      <c r="C70" s="61">
        <v>0.33</v>
      </c>
      <c r="D70" s="59">
        <v>0.649999999999999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>
      <c r="A71" s="60">
        <v>0.31</v>
      </c>
      <c r="B71" s="59">
        <v>0.23</v>
      </c>
      <c r="C71" s="61">
        <v>0.34</v>
      </c>
      <c r="D71" s="58">
        <v>0.699999999999999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4" ht="12.75">
      <c r="A72" s="56">
        <v>0.32</v>
      </c>
      <c r="B72" s="59">
        <v>0.24</v>
      </c>
      <c r="C72" s="59">
        <v>0.35</v>
      </c>
      <c r="D72" s="59">
        <v>0.75</v>
      </c>
    </row>
    <row r="73" spans="1:4" ht="12.75">
      <c r="A73" s="60">
        <v>0.33</v>
      </c>
      <c r="B73" s="59">
        <v>0.24</v>
      </c>
      <c r="C73" s="59">
        <v>0.36</v>
      </c>
      <c r="D73" s="58">
        <v>0.820000000000007</v>
      </c>
    </row>
    <row r="74" spans="1:4" ht="12.75">
      <c r="A74" s="56">
        <v>0.34</v>
      </c>
      <c r="B74" s="59">
        <v>0.24</v>
      </c>
      <c r="C74" s="59">
        <v>0.37</v>
      </c>
      <c r="D74" s="58">
        <v>0.880000000000013</v>
      </c>
    </row>
    <row r="75" spans="1:4" ht="12.75">
      <c r="A75" s="60">
        <v>0.35</v>
      </c>
      <c r="B75" s="59">
        <v>0.25</v>
      </c>
      <c r="C75" s="59">
        <v>0.38</v>
      </c>
      <c r="D75" s="58">
        <v>0.940000000000019</v>
      </c>
    </row>
    <row r="76" spans="1:4" ht="12.75">
      <c r="A76" s="56">
        <v>0.36</v>
      </c>
      <c r="B76" s="59">
        <v>0.25</v>
      </c>
      <c r="C76" s="59">
        <v>0.39</v>
      </c>
      <c r="D76" s="59">
        <v>1.00000000000002</v>
      </c>
    </row>
    <row r="77" spans="1:4" ht="12.75">
      <c r="A77" s="60">
        <v>0.37</v>
      </c>
      <c r="B77" s="59">
        <v>0.25</v>
      </c>
      <c r="C77" s="61">
        <v>0.4</v>
      </c>
      <c r="D77" s="59">
        <v>1.0800000000001</v>
      </c>
    </row>
    <row r="78" spans="1:4" ht="12.75">
      <c r="A78" s="56">
        <v>0.38</v>
      </c>
      <c r="B78" s="59">
        <v>0.26</v>
      </c>
      <c r="C78" s="61">
        <v>0.41</v>
      </c>
      <c r="D78" s="59">
        <v>1.16000000000018</v>
      </c>
    </row>
    <row r="79" spans="1:4" ht="12.75">
      <c r="A79" s="60">
        <v>0.39</v>
      </c>
      <c r="B79" s="59">
        <v>0.26</v>
      </c>
      <c r="C79" s="59">
        <v>0.42</v>
      </c>
      <c r="D79" s="59">
        <v>1.25</v>
      </c>
    </row>
    <row r="80" spans="1:4" ht="12.75">
      <c r="A80" s="56">
        <v>0.4</v>
      </c>
      <c r="B80" s="59">
        <v>0.26</v>
      </c>
      <c r="C80" s="59">
        <v>0.43</v>
      </c>
      <c r="D80" s="59">
        <v>1.32999999999792</v>
      </c>
    </row>
    <row r="81" spans="1:4" ht="12.75">
      <c r="A81" s="60">
        <v>0.41</v>
      </c>
      <c r="B81" s="59">
        <v>0.27</v>
      </c>
      <c r="C81" s="59">
        <v>0.44</v>
      </c>
      <c r="D81" s="59">
        <v>1.40999999999584</v>
      </c>
    </row>
    <row r="82" spans="1:4" ht="12.75">
      <c r="A82" s="56">
        <v>0.42</v>
      </c>
      <c r="B82" s="59">
        <v>0.27</v>
      </c>
      <c r="C82" s="59">
        <v>0.45</v>
      </c>
      <c r="D82" s="59">
        <v>1.5</v>
      </c>
    </row>
    <row r="83" spans="1:4" ht="12.75">
      <c r="A83" s="60">
        <v>0.43</v>
      </c>
      <c r="B83" s="59">
        <v>0.27</v>
      </c>
      <c r="C83" s="59">
        <v>0.46</v>
      </c>
      <c r="D83" s="59">
        <v>1.63000000008112</v>
      </c>
    </row>
    <row r="84" spans="1:4" ht="12.75">
      <c r="A84" s="56">
        <v>0.44</v>
      </c>
      <c r="B84" s="59">
        <v>0.28</v>
      </c>
      <c r="C84" s="59">
        <v>0.46</v>
      </c>
      <c r="D84" s="59">
        <v>1.64000000008736</v>
      </c>
    </row>
    <row r="85" spans="1:4" ht="12.75">
      <c r="A85" s="60">
        <v>0.45</v>
      </c>
      <c r="B85" s="59">
        <v>0.28</v>
      </c>
      <c r="C85" s="59">
        <v>0.47</v>
      </c>
      <c r="D85" s="59">
        <v>1.75</v>
      </c>
    </row>
    <row r="86" spans="1:4" ht="12.75">
      <c r="A86" s="56">
        <v>0.46</v>
      </c>
      <c r="B86" s="59">
        <v>0.28</v>
      </c>
      <c r="C86" s="59">
        <v>0.48</v>
      </c>
      <c r="D86" s="59">
        <v>1.87999999805312</v>
      </c>
    </row>
    <row r="87" spans="1:4" ht="12.75">
      <c r="A87" s="60">
        <v>0.47</v>
      </c>
      <c r="B87" s="59">
        <v>0.29</v>
      </c>
      <c r="C87" s="59">
        <v>0.49</v>
      </c>
      <c r="D87" s="59">
        <v>2</v>
      </c>
    </row>
    <row r="88" spans="1:4" ht="12.75">
      <c r="A88" s="56">
        <v>0.48</v>
      </c>
      <c r="B88" s="59">
        <v>0.29</v>
      </c>
      <c r="C88" s="59">
        <v>0.5</v>
      </c>
      <c r="D88" s="59">
        <v>2.13000004672512</v>
      </c>
    </row>
    <row r="89" spans="1:4" ht="12.75">
      <c r="A89" s="60">
        <v>0.49</v>
      </c>
      <c r="B89" s="59">
        <v>0.29</v>
      </c>
      <c r="C89" s="59">
        <v>0.51</v>
      </c>
      <c r="D89" s="59">
        <v>2.25</v>
      </c>
    </row>
    <row r="90" spans="1:2" ht="12.75">
      <c r="A90" s="56">
        <v>0.5</v>
      </c>
      <c r="B90" s="59">
        <v>0.3</v>
      </c>
    </row>
    <row r="91" spans="1:2" ht="12.75">
      <c r="A91" s="60">
        <v>0.509999999999999</v>
      </c>
      <c r="B91" s="59">
        <v>0.3</v>
      </c>
    </row>
    <row r="92" spans="1:2" ht="12.75">
      <c r="A92" s="56">
        <v>0.519999999999999</v>
      </c>
      <c r="B92" s="59">
        <v>0.3</v>
      </c>
    </row>
    <row r="93" spans="1:2" ht="12.75">
      <c r="A93" s="60">
        <v>0.529999999999999</v>
      </c>
      <c r="B93" s="59">
        <v>0.3</v>
      </c>
    </row>
    <row r="94" spans="1:2" ht="12.75">
      <c r="A94" s="56">
        <v>0.539999999999999</v>
      </c>
      <c r="B94" s="59">
        <v>0.3</v>
      </c>
    </row>
    <row r="95" spans="1:2" ht="12.75">
      <c r="A95" s="60">
        <v>0.549999999999999</v>
      </c>
      <c r="B95" s="59">
        <v>0.31</v>
      </c>
    </row>
    <row r="96" spans="1:2" ht="12.75">
      <c r="A96" s="56">
        <v>0.559999999999999</v>
      </c>
      <c r="B96" s="59">
        <v>0.31</v>
      </c>
    </row>
    <row r="97" spans="1:2" ht="12.75">
      <c r="A97" s="60">
        <v>0.569999999999999</v>
      </c>
      <c r="B97" s="59">
        <v>0.31</v>
      </c>
    </row>
    <row r="98" spans="1:2" ht="12.75">
      <c r="A98" s="56">
        <v>0.579999999999999</v>
      </c>
      <c r="B98" s="59">
        <v>0.31</v>
      </c>
    </row>
    <row r="99" spans="1:2" ht="12.75">
      <c r="A99" s="60">
        <v>0.589999999999999</v>
      </c>
      <c r="B99" s="59">
        <v>0.31</v>
      </c>
    </row>
    <row r="100" spans="1:2" ht="12.75">
      <c r="A100" s="56">
        <v>0.599999999999999</v>
      </c>
      <c r="B100" s="59">
        <v>0.32</v>
      </c>
    </row>
    <row r="101" spans="1:2" ht="12.75">
      <c r="A101" s="60">
        <v>0.609999999999999</v>
      </c>
      <c r="B101" s="59">
        <v>0.32</v>
      </c>
    </row>
    <row r="102" spans="1:2" ht="12.75">
      <c r="A102" s="56">
        <v>0.619999999999999</v>
      </c>
      <c r="B102" s="59">
        <v>0.32</v>
      </c>
    </row>
    <row r="103" spans="1:2" ht="12.75">
      <c r="A103" s="60">
        <v>0.629999999999999</v>
      </c>
      <c r="B103" s="59">
        <v>0.32</v>
      </c>
    </row>
    <row r="104" spans="1:2" ht="12.75">
      <c r="A104" s="56">
        <v>0.639999999999999</v>
      </c>
      <c r="B104" s="59">
        <v>0.32</v>
      </c>
    </row>
    <row r="105" spans="1:2" ht="12.75">
      <c r="A105" s="60">
        <v>0.649999999999999</v>
      </c>
      <c r="B105" s="61">
        <v>0.33</v>
      </c>
    </row>
    <row r="106" spans="1:2" ht="12.75">
      <c r="A106" s="56">
        <v>0.659999999999999</v>
      </c>
      <c r="B106" s="61">
        <v>0.33</v>
      </c>
    </row>
    <row r="107" spans="1:2" ht="12.75">
      <c r="A107" s="60">
        <v>0.669999999999999</v>
      </c>
      <c r="B107" s="61">
        <v>0.33</v>
      </c>
    </row>
    <row r="108" spans="1:2" ht="12.75">
      <c r="A108" s="56">
        <v>0.679999999999999</v>
      </c>
      <c r="B108" s="61">
        <v>0.33</v>
      </c>
    </row>
    <row r="109" spans="1:2" ht="12.75">
      <c r="A109" s="60">
        <v>0.689999999999999</v>
      </c>
      <c r="B109" s="61">
        <v>0.33</v>
      </c>
    </row>
    <row r="110" spans="1:2" ht="12.75">
      <c r="A110" s="56">
        <v>0.699999999999999</v>
      </c>
      <c r="B110" s="61">
        <v>0.34</v>
      </c>
    </row>
    <row r="111" spans="1:2" ht="12.75">
      <c r="A111" s="60">
        <v>0.709999999999999</v>
      </c>
      <c r="B111" s="61">
        <v>0.34</v>
      </c>
    </row>
    <row r="112" spans="1:2" ht="12.75">
      <c r="A112" s="56">
        <v>0.719999999999999</v>
      </c>
      <c r="B112" s="61">
        <v>0.34</v>
      </c>
    </row>
    <row r="113" spans="1:2" ht="12.75">
      <c r="A113" s="60">
        <v>0.729999999999999</v>
      </c>
      <c r="B113" s="61">
        <v>0.34</v>
      </c>
    </row>
    <row r="114" spans="1:2" ht="12.75">
      <c r="A114" s="56">
        <v>0.739999999999999</v>
      </c>
      <c r="B114" s="61">
        <v>0.34</v>
      </c>
    </row>
    <row r="115" spans="1:2" ht="12.75">
      <c r="A115" s="60">
        <v>0.75</v>
      </c>
      <c r="B115" s="59">
        <v>0.35</v>
      </c>
    </row>
    <row r="116" spans="1:2" ht="12.75">
      <c r="A116" s="56">
        <v>0.760000000000001</v>
      </c>
      <c r="B116" s="59">
        <v>0.35</v>
      </c>
    </row>
    <row r="117" spans="1:2" ht="12.75">
      <c r="A117" s="60">
        <v>0.770000000000002</v>
      </c>
      <c r="B117" s="59">
        <v>0.35</v>
      </c>
    </row>
    <row r="118" spans="1:2" ht="12.75">
      <c r="A118" s="56">
        <v>0.780000000000003</v>
      </c>
      <c r="B118" s="59">
        <v>0.35</v>
      </c>
    </row>
    <row r="119" spans="1:2" ht="12.75">
      <c r="A119" s="60">
        <v>0.790000000000004</v>
      </c>
      <c r="B119" s="59">
        <v>0.35</v>
      </c>
    </row>
    <row r="120" spans="1:2" ht="12.75">
      <c r="A120" s="56">
        <v>0.800000000000005</v>
      </c>
      <c r="B120" s="59">
        <v>0.35</v>
      </c>
    </row>
    <row r="121" spans="1:2" ht="12.75">
      <c r="A121" s="60">
        <v>0.810000000000006</v>
      </c>
      <c r="B121" s="59">
        <v>0.35</v>
      </c>
    </row>
    <row r="122" spans="1:2" ht="12.75">
      <c r="A122" s="56">
        <v>0.820000000000007</v>
      </c>
      <c r="B122" s="59">
        <v>0.36</v>
      </c>
    </row>
    <row r="123" spans="1:2" ht="12.75">
      <c r="A123" s="60">
        <v>0.830000000000008</v>
      </c>
      <c r="B123" s="59">
        <v>0.36</v>
      </c>
    </row>
    <row r="124" spans="1:2" ht="12.75">
      <c r="A124" s="56">
        <v>0.840000000000009</v>
      </c>
      <c r="B124" s="59">
        <v>0.36</v>
      </c>
    </row>
    <row r="125" spans="1:2" ht="12.75">
      <c r="A125" s="60">
        <v>0.85000000000001</v>
      </c>
      <c r="B125" s="59">
        <v>0.36</v>
      </c>
    </row>
    <row r="126" spans="1:2" ht="12.75">
      <c r="A126" s="56">
        <v>0.860000000000011</v>
      </c>
      <c r="B126" s="59">
        <v>0.36</v>
      </c>
    </row>
    <row r="127" spans="1:2" ht="12.75">
      <c r="A127" s="60">
        <v>0.870000000000012</v>
      </c>
      <c r="B127" s="59">
        <v>0.36</v>
      </c>
    </row>
    <row r="128" spans="1:2" ht="12.75">
      <c r="A128" s="56">
        <v>0.880000000000013</v>
      </c>
      <c r="B128" s="59">
        <v>0.37</v>
      </c>
    </row>
    <row r="129" spans="1:2" ht="12.75">
      <c r="A129" s="60">
        <v>0.890000000000014</v>
      </c>
      <c r="B129" s="59">
        <v>0.37</v>
      </c>
    </row>
    <row r="130" spans="1:2" ht="12.75">
      <c r="A130" s="56">
        <v>0.900000000000015</v>
      </c>
      <c r="B130" s="59">
        <v>0.37</v>
      </c>
    </row>
    <row r="131" spans="1:2" ht="12.75">
      <c r="A131" s="60">
        <v>0.910000000000016</v>
      </c>
      <c r="B131" s="59">
        <v>0.37</v>
      </c>
    </row>
    <row r="132" spans="1:2" ht="12.75">
      <c r="A132" s="56">
        <v>0.920000000000017</v>
      </c>
      <c r="B132" s="59">
        <v>0.37</v>
      </c>
    </row>
    <row r="133" spans="1:2" ht="12.75">
      <c r="A133" s="60">
        <v>0.930000000000018</v>
      </c>
      <c r="B133" s="59">
        <v>0.37</v>
      </c>
    </row>
    <row r="134" spans="1:2" ht="12.75">
      <c r="A134" s="56">
        <v>0.940000000000019</v>
      </c>
      <c r="B134" s="59">
        <v>0.38</v>
      </c>
    </row>
    <row r="135" spans="1:2" ht="12.75">
      <c r="A135" s="60">
        <v>0.95000000000002</v>
      </c>
      <c r="B135" s="59">
        <v>0.38</v>
      </c>
    </row>
    <row r="136" spans="1:2" ht="12.75">
      <c r="A136" s="56">
        <v>0.960000000000021</v>
      </c>
      <c r="B136" s="59">
        <v>0.38</v>
      </c>
    </row>
    <row r="137" spans="1:2" ht="12.75">
      <c r="A137" s="60">
        <v>0.970000000000022</v>
      </c>
      <c r="B137" s="59">
        <v>0.38</v>
      </c>
    </row>
    <row r="138" spans="1:2" ht="12.75">
      <c r="A138" s="56">
        <v>0.980000000000023</v>
      </c>
      <c r="B138" s="59">
        <v>0.38</v>
      </c>
    </row>
    <row r="139" spans="1:2" ht="12.75">
      <c r="A139" s="56">
        <v>0.990000000000024</v>
      </c>
      <c r="B139" s="59">
        <v>0.38</v>
      </c>
    </row>
    <row r="140" spans="1:2" ht="12.75">
      <c r="A140" s="60">
        <v>1.00000000000002</v>
      </c>
      <c r="B140" s="59">
        <v>0.39</v>
      </c>
    </row>
    <row r="141" spans="1:2" ht="12.75">
      <c r="A141" s="56">
        <v>1.01000000000003</v>
      </c>
      <c r="B141" s="59">
        <v>0.39</v>
      </c>
    </row>
    <row r="142" spans="1:2" ht="12.75">
      <c r="A142" s="60">
        <v>1.02000000000004</v>
      </c>
      <c r="B142" s="59">
        <v>0.39</v>
      </c>
    </row>
    <row r="143" spans="1:2" ht="12.75">
      <c r="A143" s="56">
        <v>1.03000000000005</v>
      </c>
      <c r="B143" s="59">
        <v>0.39</v>
      </c>
    </row>
    <row r="144" spans="1:2" ht="12.75">
      <c r="A144" s="60">
        <v>1.04000000000006</v>
      </c>
      <c r="B144" s="59">
        <v>0.39</v>
      </c>
    </row>
    <row r="145" spans="1:2" ht="12.75">
      <c r="A145" s="56">
        <v>1.05000000000007</v>
      </c>
      <c r="B145" s="59">
        <v>0.39</v>
      </c>
    </row>
    <row r="146" spans="1:2" ht="12.75">
      <c r="A146" s="60">
        <v>1.06000000000008</v>
      </c>
      <c r="B146" s="59">
        <v>0.39</v>
      </c>
    </row>
    <row r="147" spans="1:2" ht="12.75">
      <c r="A147" s="56">
        <v>1.07000000000009</v>
      </c>
      <c r="B147" s="59">
        <v>0.39</v>
      </c>
    </row>
    <row r="148" spans="1:2" ht="12.75">
      <c r="A148" s="60">
        <v>1.0800000000001</v>
      </c>
      <c r="B148" s="61">
        <v>0.4</v>
      </c>
    </row>
    <row r="149" spans="1:2" ht="12.75">
      <c r="A149" s="56">
        <v>1.09000000000011</v>
      </c>
      <c r="B149" s="61">
        <v>0.4</v>
      </c>
    </row>
    <row r="150" spans="1:2" ht="12.75">
      <c r="A150" s="60">
        <v>1.10000000000012</v>
      </c>
      <c r="B150" s="61">
        <v>0.4</v>
      </c>
    </row>
    <row r="151" spans="1:2" ht="12.75">
      <c r="A151" s="56">
        <v>1.11000000000013</v>
      </c>
      <c r="B151" s="61">
        <v>0.4</v>
      </c>
    </row>
    <row r="152" spans="1:2" ht="12.75">
      <c r="A152" s="60">
        <v>1.12000000000014</v>
      </c>
      <c r="B152" s="61">
        <v>0.4</v>
      </c>
    </row>
    <row r="153" spans="1:2" ht="12.75">
      <c r="A153" s="56">
        <v>1.13000000000015</v>
      </c>
      <c r="B153" s="61">
        <v>0.4</v>
      </c>
    </row>
    <row r="154" spans="1:2" ht="12.75">
      <c r="A154" s="60">
        <v>1.14000000000016</v>
      </c>
      <c r="B154" s="61">
        <v>0.4</v>
      </c>
    </row>
    <row r="155" spans="1:2" ht="12.75">
      <c r="A155" s="56">
        <v>1.15000000000017</v>
      </c>
      <c r="B155" s="61">
        <v>0.4</v>
      </c>
    </row>
    <row r="156" spans="1:2" ht="12.75">
      <c r="A156" s="60">
        <v>1.16000000000018</v>
      </c>
      <c r="B156" s="61">
        <v>0.41</v>
      </c>
    </row>
    <row r="157" spans="1:2" ht="12.75">
      <c r="A157" s="56">
        <v>1.17000000000019</v>
      </c>
      <c r="B157" s="61">
        <v>0.41</v>
      </c>
    </row>
    <row r="158" spans="1:2" ht="12.75">
      <c r="A158" s="60">
        <v>1.1800000000002</v>
      </c>
      <c r="B158" s="61">
        <v>0.41</v>
      </c>
    </row>
    <row r="159" spans="1:2" ht="12.75">
      <c r="A159" s="56">
        <v>1.19000000000021</v>
      </c>
      <c r="B159" s="61">
        <v>0.41</v>
      </c>
    </row>
    <row r="160" spans="1:2" ht="12.75">
      <c r="A160" s="60">
        <v>1.20000000000022</v>
      </c>
      <c r="B160" s="61">
        <v>0.41</v>
      </c>
    </row>
    <row r="161" spans="1:2" ht="12.75">
      <c r="A161" s="56">
        <v>1.21000000000023</v>
      </c>
      <c r="B161" s="61">
        <v>0.41</v>
      </c>
    </row>
    <row r="162" spans="1:2" ht="12.75">
      <c r="A162" s="60">
        <v>1.22000000000024</v>
      </c>
      <c r="B162" s="61">
        <v>0.41</v>
      </c>
    </row>
    <row r="163" spans="1:2" ht="12.75">
      <c r="A163" s="56">
        <v>1.23000000000025</v>
      </c>
      <c r="B163" s="61">
        <v>0.41</v>
      </c>
    </row>
    <row r="164" spans="1:2" ht="12.75">
      <c r="A164" s="60">
        <v>1.24000000000026</v>
      </c>
      <c r="B164" s="61">
        <v>0.41</v>
      </c>
    </row>
    <row r="165" spans="1:2" ht="12.75">
      <c r="A165" s="60">
        <v>1.25</v>
      </c>
      <c r="B165" s="59">
        <v>0.42</v>
      </c>
    </row>
    <row r="166" spans="1:2" ht="12.75">
      <c r="A166" s="60">
        <v>1.25999999999974</v>
      </c>
      <c r="B166" s="59">
        <v>0.42</v>
      </c>
    </row>
    <row r="167" spans="1:2" ht="12.75">
      <c r="A167" s="60">
        <v>1.26999999999948</v>
      </c>
      <c r="B167" s="59">
        <v>0.42</v>
      </c>
    </row>
    <row r="168" spans="1:2" ht="12.75">
      <c r="A168" s="60">
        <v>1.27999999999922</v>
      </c>
      <c r="B168" s="59">
        <v>0.42</v>
      </c>
    </row>
    <row r="169" spans="1:2" ht="12.75">
      <c r="A169" s="60">
        <v>1.28999999999896</v>
      </c>
      <c r="B169" s="59">
        <v>0.42</v>
      </c>
    </row>
    <row r="170" spans="1:2" ht="12.75">
      <c r="A170" s="60">
        <v>1.2999999999987</v>
      </c>
      <c r="B170" s="59">
        <v>0.42</v>
      </c>
    </row>
    <row r="171" spans="1:2" ht="12.75">
      <c r="A171" s="60">
        <v>1.30999999999844</v>
      </c>
      <c r="B171" s="59">
        <v>0.42</v>
      </c>
    </row>
    <row r="172" spans="1:2" ht="12.75">
      <c r="A172" s="60">
        <v>1.31999999999818</v>
      </c>
      <c r="B172" s="59">
        <v>0.42</v>
      </c>
    </row>
    <row r="173" spans="1:2" ht="12.75">
      <c r="A173" s="60">
        <v>1.32999999999792</v>
      </c>
      <c r="B173" s="59">
        <v>0.43</v>
      </c>
    </row>
    <row r="174" spans="1:2" ht="12.75">
      <c r="A174" s="60">
        <v>1.33999999999766</v>
      </c>
      <c r="B174" s="59">
        <v>0.43</v>
      </c>
    </row>
    <row r="175" spans="1:2" ht="12.75">
      <c r="A175" s="60">
        <v>1.3499999999974</v>
      </c>
      <c r="B175" s="59">
        <v>0.43</v>
      </c>
    </row>
    <row r="176" spans="1:2" ht="12.75">
      <c r="A176" s="60">
        <v>1.35999999999714</v>
      </c>
      <c r="B176" s="59">
        <v>0.43</v>
      </c>
    </row>
    <row r="177" spans="1:2" ht="12.75">
      <c r="A177" s="60">
        <v>1.36999999999688</v>
      </c>
      <c r="B177" s="59">
        <v>0.43</v>
      </c>
    </row>
    <row r="178" spans="1:2" ht="12.75">
      <c r="A178" s="60">
        <v>1.37999999999662</v>
      </c>
      <c r="B178" s="59">
        <v>0.43</v>
      </c>
    </row>
    <row r="179" spans="1:2" ht="12.75">
      <c r="A179" s="60">
        <v>1.38999999999636</v>
      </c>
      <c r="B179" s="59">
        <v>0.43</v>
      </c>
    </row>
    <row r="180" spans="1:2" ht="12.75">
      <c r="A180" s="60">
        <v>1.3999999999961</v>
      </c>
      <c r="B180" s="59">
        <v>0.43</v>
      </c>
    </row>
    <row r="181" spans="1:2" ht="12.75">
      <c r="A181" s="60">
        <v>1.40999999999584</v>
      </c>
      <c r="B181" s="59">
        <v>0.44</v>
      </c>
    </row>
    <row r="182" spans="1:2" ht="12.75">
      <c r="A182" s="60">
        <v>1.41999999999558</v>
      </c>
      <c r="B182" s="59">
        <v>0.44</v>
      </c>
    </row>
    <row r="183" spans="1:2" ht="12.75">
      <c r="A183" s="60">
        <v>1.42999999999532</v>
      </c>
      <c r="B183" s="59">
        <v>0.44</v>
      </c>
    </row>
    <row r="184" spans="1:2" ht="12.75">
      <c r="A184" s="60">
        <v>1.43999999999506</v>
      </c>
      <c r="B184" s="59">
        <v>0.44</v>
      </c>
    </row>
    <row r="185" spans="1:2" ht="12.75">
      <c r="A185" s="60">
        <v>1.4499999999948</v>
      </c>
      <c r="B185" s="59">
        <v>0.44</v>
      </c>
    </row>
    <row r="186" spans="1:2" ht="12.75">
      <c r="A186" s="60">
        <v>1.45999999999454</v>
      </c>
      <c r="B186" s="59">
        <v>0.44</v>
      </c>
    </row>
    <row r="187" spans="1:2" ht="12.75">
      <c r="A187" s="60">
        <v>1.46999999999428</v>
      </c>
      <c r="B187" s="59">
        <v>0.44</v>
      </c>
    </row>
    <row r="188" spans="1:2" ht="12.75">
      <c r="A188" s="60">
        <v>1.47999999999402</v>
      </c>
      <c r="B188" s="59">
        <v>0.44</v>
      </c>
    </row>
    <row r="189" spans="1:2" ht="12.75">
      <c r="A189" s="60">
        <v>1.48999999999376</v>
      </c>
      <c r="B189" s="59">
        <v>0.44</v>
      </c>
    </row>
    <row r="190" spans="1:2" ht="12.75">
      <c r="A190" s="60">
        <v>1.5</v>
      </c>
      <c r="B190" s="59">
        <v>0.45</v>
      </c>
    </row>
    <row r="191" spans="1:2" ht="12.75">
      <c r="A191" s="60">
        <v>1.51000000000624</v>
      </c>
      <c r="B191" s="59">
        <v>0.45</v>
      </c>
    </row>
    <row r="192" spans="1:2" ht="12.75">
      <c r="A192" s="60">
        <v>1.52000000001248</v>
      </c>
      <c r="B192" s="59">
        <v>0.45</v>
      </c>
    </row>
    <row r="193" spans="1:2" ht="12.75">
      <c r="A193" s="60">
        <v>1.53000000001872</v>
      </c>
      <c r="B193" s="59">
        <v>0.45</v>
      </c>
    </row>
    <row r="194" spans="1:2" ht="12.75">
      <c r="A194" s="60">
        <v>1.54000000002496</v>
      </c>
      <c r="B194" s="59">
        <v>0.45</v>
      </c>
    </row>
    <row r="195" spans="1:2" ht="12.75">
      <c r="A195" s="60">
        <v>1.5500000000312</v>
      </c>
      <c r="B195" s="59">
        <v>0.45</v>
      </c>
    </row>
    <row r="196" spans="1:2" ht="12.75">
      <c r="A196" s="60">
        <v>1.56000000003744</v>
      </c>
      <c r="B196" s="59">
        <v>0.45</v>
      </c>
    </row>
    <row r="197" spans="1:2" ht="12.75">
      <c r="A197" s="60">
        <v>1.57000000004368</v>
      </c>
      <c r="B197" s="59">
        <v>0.45</v>
      </c>
    </row>
    <row r="198" spans="1:2" ht="12.75">
      <c r="A198" s="60">
        <v>1.58000000004992</v>
      </c>
      <c r="B198" s="59">
        <v>0.45</v>
      </c>
    </row>
    <row r="199" spans="1:2" ht="12.75">
      <c r="A199" s="60">
        <v>1.59000000005616</v>
      </c>
      <c r="B199" s="59">
        <v>0.45</v>
      </c>
    </row>
    <row r="200" spans="1:2" ht="12.75">
      <c r="A200" s="60">
        <v>1.6000000000624</v>
      </c>
      <c r="B200" s="59">
        <v>0.45</v>
      </c>
    </row>
    <row r="201" spans="1:2" ht="12.75">
      <c r="A201" s="60">
        <v>1.61000000006864</v>
      </c>
      <c r="B201" s="59">
        <v>0.45</v>
      </c>
    </row>
    <row r="202" spans="1:2" ht="12.75">
      <c r="A202" s="60">
        <v>1.62000000007488</v>
      </c>
      <c r="B202" s="59">
        <v>0.45</v>
      </c>
    </row>
    <row r="203" spans="1:2" ht="12.75">
      <c r="A203" s="60">
        <v>1.63000000008112</v>
      </c>
      <c r="B203" s="59">
        <v>0.46</v>
      </c>
    </row>
    <row r="204" spans="1:2" ht="12.75">
      <c r="A204" s="60">
        <v>1.64000000008736</v>
      </c>
      <c r="B204" s="59">
        <v>0.46</v>
      </c>
    </row>
    <row r="205" spans="1:2" ht="12.75">
      <c r="A205" s="60">
        <v>1.6500000000936</v>
      </c>
      <c r="B205" s="59">
        <v>0.46</v>
      </c>
    </row>
    <row r="206" spans="1:2" ht="12.75">
      <c r="A206" s="60">
        <v>1.66000000009984</v>
      </c>
      <c r="B206" s="59">
        <v>0.46</v>
      </c>
    </row>
    <row r="207" spans="1:2" ht="12.75">
      <c r="A207" s="60">
        <v>1.67000000010608</v>
      </c>
      <c r="B207" s="59">
        <v>0.46</v>
      </c>
    </row>
    <row r="208" spans="1:2" ht="12.75">
      <c r="A208" s="60">
        <v>1.68000000011232</v>
      </c>
      <c r="B208" s="59">
        <v>0.46</v>
      </c>
    </row>
    <row r="209" spans="1:2" ht="12.75">
      <c r="A209" s="60">
        <v>1.69000000011856</v>
      </c>
      <c r="B209" s="59">
        <v>0.46</v>
      </c>
    </row>
    <row r="210" spans="1:2" ht="12.75">
      <c r="A210" s="60">
        <v>1.7000000001248</v>
      </c>
      <c r="B210" s="59">
        <v>0.46</v>
      </c>
    </row>
    <row r="211" spans="1:2" ht="12.75">
      <c r="A211" s="60">
        <v>1.71000000013104</v>
      </c>
      <c r="B211" s="59">
        <v>0.46</v>
      </c>
    </row>
    <row r="212" spans="1:2" ht="12.75">
      <c r="A212" s="60">
        <v>1.72000000013728</v>
      </c>
      <c r="B212" s="59">
        <v>0.46</v>
      </c>
    </row>
    <row r="213" spans="1:2" ht="12.75">
      <c r="A213" s="60">
        <v>1.73000000014352</v>
      </c>
      <c r="B213" s="59">
        <v>0.46</v>
      </c>
    </row>
    <row r="214" spans="1:2" ht="12.75">
      <c r="A214" s="60">
        <v>1.74000000014976</v>
      </c>
      <c r="B214" s="59">
        <v>0.46</v>
      </c>
    </row>
    <row r="215" spans="1:2" ht="12.75">
      <c r="A215" s="60">
        <v>1.75</v>
      </c>
      <c r="B215" s="59">
        <v>0.47</v>
      </c>
    </row>
    <row r="216" spans="1:2" ht="12.75">
      <c r="A216" s="60">
        <v>1.75999999985024</v>
      </c>
      <c r="B216" s="59">
        <v>0.47</v>
      </c>
    </row>
    <row r="217" spans="1:2" ht="12.75">
      <c r="A217" s="60">
        <v>1.76999999970048</v>
      </c>
      <c r="B217" s="59">
        <v>0.47</v>
      </c>
    </row>
    <row r="218" spans="1:2" ht="12.75">
      <c r="A218" s="60">
        <v>1.77999999955072</v>
      </c>
      <c r="B218" s="59">
        <v>0.47</v>
      </c>
    </row>
    <row r="219" spans="1:2" ht="12.75">
      <c r="A219" s="60">
        <v>1.78999999940096</v>
      </c>
      <c r="B219" s="59">
        <v>0.47</v>
      </c>
    </row>
    <row r="220" spans="1:2" ht="12.75">
      <c r="A220" s="60">
        <v>1.7999999992512</v>
      </c>
      <c r="B220" s="59">
        <v>0.47</v>
      </c>
    </row>
    <row r="221" spans="1:2" ht="12.75">
      <c r="A221" s="60">
        <v>1.80999999910144</v>
      </c>
      <c r="B221" s="59">
        <v>0.47</v>
      </c>
    </row>
    <row r="222" spans="1:2" ht="12.75">
      <c r="A222" s="60">
        <v>1.81999999895168</v>
      </c>
      <c r="B222" s="59">
        <v>0.47</v>
      </c>
    </row>
    <row r="223" spans="1:2" ht="12.75">
      <c r="A223" s="60">
        <v>1.82999999880192</v>
      </c>
      <c r="B223" s="59">
        <v>0.47</v>
      </c>
    </row>
    <row r="224" spans="1:2" ht="12.75">
      <c r="A224" s="60">
        <v>1.83999999865216</v>
      </c>
      <c r="B224" s="59">
        <v>0.47</v>
      </c>
    </row>
    <row r="225" spans="1:2" ht="12.75">
      <c r="A225" s="60">
        <v>1.8499999985024</v>
      </c>
      <c r="B225" s="59">
        <v>0.47</v>
      </c>
    </row>
    <row r="226" spans="1:2" ht="12.75">
      <c r="A226" s="60">
        <v>1.85999999835264</v>
      </c>
      <c r="B226" s="59">
        <v>0.47</v>
      </c>
    </row>
    <row r="227" spans="1:2" ht="12.75">
      <c r="A227" s="60">
        <v>1.86999999820288</v>
      </c>
      <c r="B227" s="59">
        <v>0.47</v>
      </c>
    </row>
    <row r="228" spans="1:2" ht="12.75">
      <c r="A228" s="60">
        <v>1.87999999805312</v>
      </c>
      <c r="B228" s="59">
        <v>0.48</v>
      </c>
    </row>
    <row r="229" spans="1:2" ht="12.75">
      <c r="A229" s="60">
        <v>1.88999999790336</v>
      </c>
      <c r="B229" s="59">
        <v>0.48</v>
      </c>
    </row>
    <row r="230" spans="1:2" ht="12.75">
      <c r="A230" s="60">
        <v>1.8999999977536</v>
      </c>
      <c r="B230" s="59">
        <v>0.48</v>
      </c>
    </row>
    <row r="231" spans="1:2" ht="12.75">
      <c r="A231" s="60">
        <v>1.90999999760384</v>
      </c>
      <c r="B231" s="59">
        <v>0.48</v>
      </c>
    </row>
    <row r="232" spans="1:2" ht="12.75">
      <c r="A232" s="60">
        <v>1.91999999745408</v>
      </c>
      <c r="B232" s="59">
        <v>0.48</v>
      </c>
    </row>
    <row r="233" spans="1:2" ht="12.75">
      <c r="A233" s="60">
        <v>1.92999999730432</v>
      </c>
      <c r="B233" s="59">
        <v>0.48</v>
      </c>
    </row>
    <row r="234" spans="1:2" ht="12.75">
      <c r="A234" s="60">
        <v>1.93999999715456</v>
      </c>
      <c r="B234" s="59">
        <v>0.48</v>
      </c>
    </row>
    <row r="235" spans="1:2" ht="12.75">
      <c r="A235" s="60">
        <v>1.9499999970048</v>
      </c>
      <c r="B235" s="59">
        <v>0.48</v>
      </c>
    </row>
    <row r="236" spans="1:2" ht="12.75">
      <c r="A236" s="60">
        <v>1.95999999685504</v>
      </c>
      <c r="B236" s="59">
        <v>0.48</v>
      </c>
    </row>
    <row r="237" spans="1:2" ht="12.75">
      <c r="A237" s="60">
        <v>1.96999999670528</v>
      </c>
      <c r="B237" s="59">
        <v>0.48</v>
      </c>
    </row>
    <row r="238" spans="1:2" ht="12.75">
      <c r="A238" s="60">
        <v>1.97999999655552</v>
      </c>
      <c r="B238" s="59">
        <v>0.48</v>
      </c>
    </row>
    <row r="239" spans="1:2" ht="12.75">
      <c r="A239" s="60">
        <v>1.98999999640576</v>
      </c>
      <c r="B239" s="59">
        <v>0.48</v>
      </c>
    </row>
    <row r="240" spans="1:2" ht="12.75">
      <c r="A240" s="60">
        <v>2</v>
      </c>
      <c r="B240" s="59">
        <v>0.49</v>
      </c>
    </row>
    <row r="241" spans="1:2" ht="12.75">
      <c r="A241" s="60">
        <v>2.01000000359424</v>
      </c>
      <c r="B241" s="59">
        <v>0.49</v>
      </c>
    </row>
    <row r="242" spans="1:2" ht="12.75">
      <c r="A242" s="60">
        <v>2.02000000718848</v>
      </c>
      <c r="B242" s="59">
        <v>0.49</v>
      </c>
    </row>
    <row r="243" spans="1:2" ht="12.75">
      <c r="A243" s="60">
        <v>2.03000001078272</v>
      </c>
      <c r="B243" s="59">
        <v>0.49</v>
      </c>
    </row>
    <row r="244" spans="1:2" ht="12.75">
      <c r="A244" s="60">
        <v>2.04000001437696</v>
      </c>
      <c r="B244" s="59">
        <v>0.49</v>
      </c>
    </row>
    <row r="245" spans="1:2" ht="12.75">
      <c r="A245" s="60">
        <v>2.0500000179712</v>
      </c>
      <c r="B245" s="59">
        <v>0.49</v>
      </c>
    </row>
    <row r="246" spans="1:2" ht="12.75">
      <c r="A246" s="60">
        <v>2.06000002156544</v>
      </c>
      <c r="B246" s="59">
        <v>0.49</v>
      </c>
    </row>
    <row r="247" spans="1:2" ht="12.75">
      <c r="A247" s="60">
        <v>2.07000002515968</v>
      </c>
      <c r="B247" s="59">
        <v>0.49</v>
      </c>
    </row>
    <row r="248" spans="1:2" ht="12.75">
      <c r="A248" s="60">
        <v>2.08000002875392</v>
      </c>
      <c r="B248" s="59">
        <v>0.49</v>
      </c>
    </row>
    <row r="249" spans="1:2" ht="12.75">
      <c r="A249" s="60">
        <v>2.09000003234816</v>
      </c>
      <c r="B249" s="59">
        <v>0.49</v>
      </c>
    </row>
    <row r="250" spans="1:2" ht="12.75">
      <c r="A250" s="60">
        <v>2.1000000359424</v>
      </c>
      <c r="B250" s="59">
        <v>0.49</v>
      </c>
    </row>
    <row r="251" spans="1:2" ht="12.75">
      <c r="A251" s="60">
        <v>2.11000003953664</v>
      </c>
      <c r="B251" s="59">
        <v>0.49</v>
      </c>
    </row>
    <row r="252" spans="1:2" ht="12.75">
      <c r="A252" s="60">
        <v>2.12000004313088</v>
      </c>
      <c r="B252" s="59">
        <v>0.49</v>
      </c>
    </row>
    <row r="253" spans="1:2" ht="12.75">
      <c r="A253" s="60">
        <v>2.13000004672512</v>
      </c>
      <c r="B253" s="59">
        <v>0.5</v>
      </c>
    </row>
    <row r="254" spans="1:2" ht="12.75">
      <c r="A254" s="60">
        <v>2.14000005031936</v>
      </c>
      <c r="B254" s="59">
        <v>0.5</v>
      </c>
    </row>
    <row r="255" spans="1:2" ht="12.75">
      <c r="A255" s="60">
        <v>2.1500000539136</v>
      </c>
      <c r="B255" s="59">
        <v>0.5</v>
      </c>
    </row>
    <row r="256" spans="1:2" ht="12.75">
      <c r="A256" s="60">
        <v>2.16000005750784</v>
      </c>
      <c r="B256" s="59">
        <v>0.5</v>
      </c>
    </row>
    <row r="257" spans="1:2" ht="12.75">
      <c r="A257" s="60">
        <v>2.17000006110208</v>
      </c>
      <c r="B257" s="59">
        <v>0.5</v>
      </c>
    </row>
    <row r="258" spans="1:2" ht="12.75">
      <c r="A258" s="60">
        <v>2.18000006469632</v>
      </c>
      <c r="B258" s="59">
        <v>0.5</v>
      </c>
    </row>
    <row r="259" spans="1:2" ht="12.75">
      <c r="A259" s="60">
        <v>2.19000006829056</v>
      </c>
      <c r="B259" s="59">
        <v>0.5</v>
      </c>
    </row>
    <row r="260" spans="1:2" ht="12.75">
      <c r="A260" s="60">
        <v>2.2000000718848</v>
      </c>
      <c r="B260" s="59">
        <v>0.5</v>
      </c>
    </row>
    <row r="261" spans="1:2" ht="12.75">
      <c r="A261" s="60">
        <v>2.21000007547904</v>
      </c>
      <c r="B261" s="59">
        <v>0.5</v>
      </c>
    </row>
    <row r="262" spans="1:2" ht="12.75">
      <c r="A262" s="60">
        <v>2.22000007907328</v>
      </c>
      <c r="B262" s="59">
        <v>0.5</v>
      </c>
    </row>
    <row r="263" spans="1:2" ht="12.75">
      <c r="A263" s="60">
        <v>2.23000008266752</v>
      </c>
      <c r="B263" s="59">
        <v>0.5</v>
      </c>
    </row>
    <row r="264" spans="1:2" ht="12.75">
      <c r="A264" s="60">
        <v>2.24000008626176</v>
      </c>
      <c r="B264" s="59">
        <v>0.5</v>
      </c>
    </row>
    <row r="265" spans="1:2" ht="12.75">
      <c r="A265" s="60">
        <v>2.25</v>
      </c>
      <c r="B265" s="59">
        <v>0.51</v>
      </c>
    </row>
    <row r="266" spans="1:2" ht="12.75">
      <c r="A266" s="60">
        <v>2.25999991373824</v>
      </c>
      <c r="B266" s="59">
        <v>0.51</v>
      </c>
    </row>
    <row r="267" spans="1:2" ht="12.75">
      <c r="A267" s="60">
        <v>2.26999982747648</v>
      </c>
      <c r="B267" s="59">
        <v>0.51</v>
      </c>
    </row>
    <row r="268" spans="1:2" ht="12.75">
      <c r="A268" s="60">
        <v>2.27999974121472</v>
      </c>
      <c r="B268" s="59">
        <v>0.51</v>
      </c>
    </row>
    <row r="269" spans="1:2" ht="12.75">
      <c r="A269" s="60">
        <v>2.28999965495296</v>
      </c>
      <c r="B269" s="59">
        <v>0.51</v>
      </c>
    </row>
    <row r="270" spans="1:2" ht="12.75">
      <c r="A270" s="60">
        <v>2.2999995686912</v>
      </c>
      <c r="B270" s="59">
        <v>0.51</v>
      </c>
    </row>
    <row r="271" spans="1:2" ht="12.75">
      <c r="A271" s="60">
        <v>2.30999948242944</v>
      </c>
      <c r="B271" s="59">
        <v>0.51</v>
      </c>
    </row>
    <row r="272" spans="1:2" ht="12.75">
      <c r="A272" s="60">
        <v>2.31999939616768</v>
      </c>
      <c r="B272" s="59">
        <v>0.51</v>
      </c>
    </row>
    <row r="273" spans="1:2" ht="12.75">
      <c r="A273" s="60">
        <v>2.32999930990592</v>
      </c>
      <c r="B273" s="59">
        <v>0.51</v>
      </c>
    </row>
    <row r="274" spans="1:2" ht="12.75">
      <c r="A274" s="60">
        <v>2.33999922364416</v>
      </c>
      <c r="B274" s="59">
        <v>0.51</v>
      </c>
    </row>
    <row r="275" spans="1:2" ht="12.75">
      <c r="A275" s="60">
        <v>2.3499991373824</v>
      </c>
      <c r="B275" s="59">
        <v>0.51</v>
      </c>
    </row>
    <row r="276" spans="1:2" ht="12.75">
      <c r="A276" s="60">
        <v>2.35999905112064</v>
      </c>
      <c r="B276" s="59">
        <v>0.51</v>
      </c>
    </row>
    <row r="277" spans="1:2" ht="12.75">
      <c r="A277" s="60">
        <v>2.36999896485888</v>
      </c>
      <c r="B277" s="59">
        <v>0.51</v>
      </c>
    </row>
    <row r="278" spans="1:2" ht="12.75">
      <c r="A278" s="60">
        <v>2.37999887859712</v>
      </c>
      <c r="B278" s="59">
        <v>0.51</v>
      </c>
    </row>
    <row r="279" spans="1:2" ht="12.75">
      <c r="A279" s="60">
        <v>2.38999879233536</v>
      </c>
      <c r="B279" s="59">
        <v>0.51</v>
      </c>
    </row>
    <row r="280" spans="1:2" ht="12.75">
      <c r="A280" s="60">
        <v>2.3999987060736</v>
      </c>
      <c r="B280" s="59">
        <v>0.51</v>
      </c>
    </row>
    <row r="281" spans="1:2" ht="12.75">
      <c r="A281" s="60">
        <v>2.40999861981184</v>
      </c>
      <c r="B281" s="59">
        <v>0.51</v>
      </c>
    </row>
    <row r="282" spans="1:2" ht="12.75">
      <c r="A282" s="60">
        <v>2.41999853355008</v>
      </c>
      <c r="B282" s="59">
        <v>0.51</v>
      </c>
    </row>
    <row r="283" spans="1:2" ht="12.75">
      <c r="A283" s="60">
        <v>2.42999844728832</v>
      </c>
      <c r="B283" s="59">
        <v>0.51</v>
      </c>
    </row>
    <row r="284" spans="1:2" ht="12.75">
      <c r="A284" s="60">
        <v>2.43999836102656</v>
      </c>
      <c r="B284" s="59">
        <v>0.51</v>
      </c>
    </row>
    <row r="285" spans="1:2" ht="12.75">
      <c r="A285" s="60">
        <v>2.4499982747648</v>
      </c>
      <c r="B285" s="59">
        <v>0.51</v>
      </c>
    </row>
    <row r="286" spans="1:2" ht="12.75">
      <c r="A286" s="60">
        <v>2.45999818850304</v>
      </c>
      <c r="B286" s="59">
        <v>0.51</v>
      </c>
    </row>
    <row r="287" spans="1:2" ht="12.75">
      <c r="A287" s="60">
        <v>2.46999810224128</v>
      </c>
      <c r="B287" s="59">
        <v>0.51</v>
      </c>
    </row>
    <row r="288" spans="1:2" ht="12.75">
      <c r="A288" s="60">
        <v>2.47999801597952</v>
      </c>
      <c r="B288" s="59">
        <v>0.51</v>
      </c>
    </row>
    <row r="289" spans="1:2" ht="12.75">
      <c r="A289" s="60">
        <v>2.48999792971776</v>
      </c>
      <c r="B289" s="59">
        <v>0.51</v>
      </c>
    </row>
    <row r="290" spans="1:2" ht="12.75">
      <c r="A290" s="60">
        <v>2.5</v>
      </c>
      <c r="B290" s="59">
        <v>0.51</v>
      </c>
    </row>
    <row r="291" spans="1:2" ht="12.75">
      <c r="A291" s="60">
        <v>2.51000207028224</v>
      </c>
      <c r="B291" s="59">
        <v>0.51</v>
      </c>
    </row>
    <row r="292" spans="1:2" ht="12.75">
      <c r="A292" s="60">
        <v>2.52000414056448</v>
      </c>
      <c r="B292" s="59">
        <v>0.51</v>
      </c>
    </row>
    <row r="293" spans="1:2" ht="12.75">
      <c r="A293" s="60">
        <v>2.53000621084672</v>
      </c>
      <c r="B293" s="59">
        <v>0.51</v>
      </c>
    </row>
    <row r="294" spans="1:2" ht="12.75">
      <c r="A294" s="60">
        <v>2.54000828112896</v>
      </c>
      <c r="B294" s="59">
        <v>0.51</v>
      </c>
    </row>
    <row r="295" spans="1:2" ht="12.75">
      <c r="A295" s="60">
        <v>2.5500103514112</v>
      </c>
      <c r="B295" s="59">
        <v>0.51</v>
      </c>
    </row>
    <row r="296" spans="1:2" ht="12.75">
      <c r="A296" s="60">
        <v>2.56001242169344</v>
      </c>
      <c r="B296" s="59">
        <v>0.51</v>
      </c>
    </row>
    <row r="297" spans="1:2" ht="12.75">
      <c r="A297" s="60">
        <v>2.57001449197568</v>
      </c>
      <c r="B297" s="59">
        <v>0.51</v>
      </c>
    </row>
    <row r="298" spans="1:2" ht="12.75">
      <c r="A298" s="60">
        <v>2.58001656225792</v>
      </c>
      <c r="B298" s="59">
        <v>0.51</v>
      </c>
    </row>
    <row r="299" spans="1:2" ht="12.75">
      <c r="A299" s="60">
        <v>2.59001863254016</v>
      </c>
      <c r="B299" s="59">
        <v>0.51</v>
      </c>
    </row>
    <row r="300" spans="1:2" ht="12.75">
      <c r="A300" s="60">
        <v>2.6000207028224</v>
      </c>
      <c r="B300" s="59">
        <v>0.51</v>
      </c>
    </row>
    <row r="301" spans="1:2" ht="12.75">
      <c r="A301" s="60">
        <v>2.61002277310464</v>
      </c>
      <c r="B301" s="59">
        <v>0.51</v>
      </c>
    </row>
    <row r="302" spans="1:2" ht="12.75">
      <c r="A302" s="60">
        <v>2.62002484338688</v>
      </c>
      <c r="B302" s="59">
        <v>0.51</v>
      </c>
    </row>
    <row r="303" spans="1:2" ht="12.75">
      <c r="A303" s="60">
        <v>2.63002691366912</v>
      </c>
      <c r="B303" s="59">
        <v>0.51</v>
      </c>
    </row>
    <row r="304" spans="1:2" ht="12.75">
      <c r="A304" s="60">
        <v>2.64002898395136</v>
      </c>
      <c r="B304" s="59">
        <v>0.51</v>
      </c>
    </row>
    <row r="305" spans="1:2" ht="12.75">
      <c r="A305" s="60">
        <v>2.6500310542336</v>
      </c>
      <c r="B305" s="59">
        <v>0.51</v>
      </c>
    </row>
    <row r="306" spans="1:2" ht="12.75">
      <c r="A306" s="60">
        <v>2.66003312451584</v>
      </c>
      <c r="B306" s="59">
        <v>0.51</v>
      </c>
    </row>
    <row r="307" spans="1:2" ht="12.75">
      <c r="A307" s="60">
        <v>2.67003519479808</v>
      </c>
      <c r="B307" s="59">
        <v>0.51</v>
      </c>
    </row>
    <row r="308" spans="1:2" ht="12.75">
      <c r="A308" s="60">
        <v>2.68003726508032</v>
      </c>
      <c r="B308" s="59">
        <v>0.51</v>
      </c>
    </row>
    <row r="309" spans="1:2" ht="12.75">
      <c r="A309" s="60">
        <v>2.69003933536256</v>
      </c>
      <c r="B309" s="59">
        <v>0.51</v>
      </c>
    </row>
    <row r="310" spans="1:2" ht="12.75">
      <c r="A310" s="60">
        <v>2.7000414056448</v>
      </c>
      <c r="B310" s="59">
        <v>0.51</v>
      </c>
    </row>
    <row r="311" spans="1:2" ht="12.75">
      <c r="A311" s="60">
        <v>2.71004347592704</v>
      </c>
      <c r="B311" s="59">
        <v>0.51</v>
      </c>
    </row>
    <row r="312" spans="1:2" ht="12.75">
      <c r="A312" s="60">
        <v>2.72004554620928</v>
      </c>
      <c r="B312" s="59">
        <v>0.51</v>
      </c>
    </row>
    <row r="313" spans="1:2" ht="12.75">
      <c r="A313" s="60">
        <v>2.73004761649152</v>
      </c>
      <c r="B313" s="59">
        <v>0.51</v>
      </c>
    </row>
    <row r="314" spans="1:2" ht="12.75">
      <c r="A314" s="60">
        <v>2.74004968677376</v>
      </c>
      <c r="B314" s="59">
        <v>0.51</v>
      </c>
    </row>
    <row r="315" spans="1:2" ht="12.75">
      <c r="A315" s="60">
        <v>2.75</v>
      </c>
      <c r="B315" s="59">
        <v>0.51</v>
      </c>
    </row>
    <row r="316" spans="1:2" ht="12.75">
      <c r="A316" s="60">
        <v>2.75995031322624</v>
      </c>
      <c r="B316" s="59">
        <v>0.51</v>
      </c>
    </row>
    <row r="317" spans="1:2" ht="12.75">
      <c r="A317" s="60">
        <v>2.76990062645248</v>
      </c>
      <c r="B317" s="59">
        <v>0.51</v>
      </c>
    </row>
    <row r="318" spans="1:2" ht="12.75">
      <c r="A318" s="60">
        <v>2.77985093967872</v>
      </c>
      <c r="B318" s="59">
        <v>0.51</v>
      </c>
    </row>
    <row r="319" spans="1:2" ht="12.75">
      <c r="A319" s="60">
        <v>2.78980125290496</v>
      </c>
      <c r="B319" s="59">
        <v>0.51</v>
      </c>
    </row>
    <row r="320" spans="1:2" ht="12.75">
      <c r="A320" s="60">
        <v>2.7997515661312</v>
      </c>
      <c r="B320" s="59">
        <v>0.51</v>
      </c>
    </row>
    <row r="321" spans="1:2" ht="12.75">
      <c r="A321" s="60">
        <v>2.80970187935744</v>
      </c>
      <c r="B321" s="59">
        <v>0.51</v>
      </c>
    </row>
    <row r="322" spans="1:2" ht="12.75">
      <c r="A322" s="60">
        <v>2.81965219258368</v>
      </c>
      <c r="B322" s="59">
        <v>0.51</v>
      </c>
    </row>
    <row r="323" spans="1:2" ht="12.75">
      <c r="A323" s="60">
        <v>2.82960250580992</v>
      </c>
      <c r="B323" s="59">
        <v>0.51</v>
      </c>
    </row>
    <row r="324" spans="1:2" ht="12.75">
      <c r="A324" s="60">
        <v>2.83955281903616</v>
      </c>
      <c r="B324" s="59">
        <v>0.51</v>
      </c>
    </row>
    <row r="325" spans="1:2" ht="12.75">
      <c r="A325" s="60">
        <v>2.8495031322624</v>
      </c>
      <c r="B325" s="59">
        <v>0.51</v>
      </c>
    </row>
    <row r="326" spans="1:2" ht="12.75">
      <c r="A326" s="60">
        <v>2.85945344548864</v>
      </c>
      <c r="B326" s="59">
        <v>0.51</v>
      </c>
    </row>
    <row r="327" spans="1:2" ht="12.75">
      <c r="A327" s="60">
        <v>2.86940375871488</v>
      </c>
      <c r="B327" s="59">
        <v>0.51</v>
      </c>
    </row>
    <row r="328" spans="1:2" ht="12.75">
      <c r="A328" s="60">
        <v>2.87935407194112</v>
      </c>
      <c r="B328" s="59">
        <v>0.51</v>
      </c>
    </row>
    <row r="329" spans="1:2" ht="12.75">
      <c r="A329" s="60">
        <v>2.88930438516736</v>
      </c>
      <c r="B329" s="59">
        <v>0.51</v>
      </c>
    </row>
    <row r="330" spans="1:2" ht="12.75">
      <c r="A330" s="60">
        <v>2.8992546983936</v>
      </c>
      <c r="B330" s="59">
        <v>0.51</v>
      </c>
    </row>
    <row r="331" spans="1:2" ht="12.75">
      <c r="A331" s="60">
        <v>2.90920501161984</v>
      </c>
      <c r="B331" s="59">
        <v>0.51</v>
      </c>
    </row>
    <row r="332" spans="1:2" ht="12.75">
      <c r="A332" s="60">
        <v>2.91915532484608</v>
      </c>
      <c r="B332" s="59">
        <v>0.51</v>
      </c>
    </row>
    <row r="333" spans="1:2" ht="12.75">
      <c r="A333" s="60">
        <v>2.92910563807232</v>
      </c>
      <c r="B333" s="59">
        <v>0.51</v>
      </c>
    </row>
    <row r="334" spans="1:2" ht="12.75">
      <c r="A334" s="60">
        <v>2.93905595129856</v>
      </c>
      <c r="B334" s="59">
        <v>0.51</v>
      </c>
    </row>
    <row r="335" spans="1:2" ht="12.75">
      <c r="A335" s="60">
        <v>2.9490062645248</v>
      </c>
      <c r="B335" s="59">
        <v>0.51</v>
      </c>
    </row>
    <row r="336" spans="1:2" ht="12.75">
      <c r="A336" s="60">
        <v>2.95895657775104</v>
      </c>
      <c r="B336" s="59">
        <v>0.51</v>
      </c>
    </row>
    <row r="337" spans="1:2" ht="12.75">
      <c r="A337" s="60">
        <v>2.96890689097728</v>
      </c>
      <c r="B337" s="59">
        <v>0.51</v>
      </c>
    </row>
    <row r="338" spans="1:2" ht="12.75">
      <c r="A338" s="60">
        <v>2.97885720420352</v>
      </c>
      <c r="B338" s="59">
        <v>0.51</v>
      </c>
    </row>
    <row r="339" spans="1:2" ht="12.75">
      <c r="A339" s="60">
        <v>2.98880751742976</v>
      </c>
      <c r="B339" s="59">
        <v>0.51</v>
      </c>
    </row>
    <row r="340" spans="1:2" ht="12.75">
      <c r="A340" s="60">
        <v>2.998757830656</v>
      </c>
      <c r="B340" s="59">
        <v>0.51</v>
      </c>
    </row>
    <row r="341" spans="1:2" ht="12.75">
      <c r="A341" s="60">
        <v>3.00870814388224</v>
      </c>
      <c r="B341" s="59">
        <v>0.51</v>
      </c>
    </row>
    <row r="342" spans="1:2" ht="12.75">
      <c r="A342" s="60">
        <v>3.01865845710848</v>
      </c>
      <c r="B342" s="59">
        <v>0.51</v>
      </c>
    </row>
    <row r="343" spans="1:2" ht="12.75">
      <c r="A343" s="60">
        <v>3.02860877033472</v>
      </c>
      <c r="B343" s="59">
        <v>0.51</v>
      </c>
    </row>
    <row r="344" spans="1:2" ht="12.75">
      <c r="A344" s="60">
        <v>3.03855908356096</v>
      </c>
      <c r="B344" s="59">
        <v>0.51</v>
      </c>
    </row>
    <row r="345" spans="1:2" ht="12.75">
      <c r="A345" s="60">
        <v>3.0485093967872</v>
      </c>
      <c r="B345" s="59">
        <v>0.51</v>
      </c>
    </row>
    <row r="346" spans="1:2" ht="12.75">
      <c r="A346" s="60">
        <v>3.05845971001344</v>
      </c>
      <c r="B346" s="59">
        <v>0.51</v>
      </c>
    </row>
    <row r="347" spans="1:2" ht="12.75">
      <c r="A347" s="60">
        <v>3.06841002323968</v>
      </c>
      <c r="B347" s="59">
        <v>0.51</v>
      </c>
    </row>
    <row r="348" spans="1:2" ht="12.75">
      <c r="A348" s="60">
        <v>3.07836033646592</v>
      </c>
      <c r="B348" s="59">
        <v>0.51</v>
      </c>
    </row>
    <row r="349" spans="1:2" ht="12.75">
      <c r="A349" s="60">
        <v>3.08831064969216</v>
      </c>
      <c r="B349" s="59">
        <v>0.51</v>
      </c>
    </row>
    <row r="350" spans="1:2" ht="12.75">
      <c r="A350" s="60">
        <v>3.0982609629184</v>
      </c>
      <c r="B350" s="59">
        <v>0.51</v>
      </c>
    </row>
    <row r="351" spans="1:2" ht="12.75">
      <c r="A351" s="60">
        <v>3.10821127614464</v>
      </c>
      <c r="B351" s="59">
        <v>0.51</v>
      </c>
    </row>
    <row r="352" spans="1:2" ht="12.75">
      <c r="A352" s="60">
        <v>3.11816158937088</v>
      </c>
      <c r="B352" s="59">
        <v>0.51</v>
      </c>
    </row>
    <row r="353" spans="1:2" ht="12.75">
      <c r="A353" s="60">
        <v>3.12811190259712</v>
      </c>
      <c r="B353" s="59">
        <v>0.51</v>
      </c>
    </row>
    <row r="354" spans="1:2" ht="12.75">
      <c r="A354" s="60">
        <v>3.13806221582336</v>
      </c>
      <c r="B354" s="59">
        <v>0.51</v>
      </c>
    </row>
    <row r="355" spans="1:2" ht="12.75">
      <c r="A355" s="60">
        <v>3.1480125290496</v>
      </c>
      <c r="B355" s="59">
        <v>0.51</v>
      </c>
    </row>
    <row r="356" spans="1:2" ht="12.75">
      <c r="A356" s="62"/>
      <c r="B356" s="57"/>
    </row>
  </sheetData>
  <mergeCells count="104">
    <mergeCell ref="A52:B52"/>
    <mergeCell ref="C52:D52"/>
    <mergeCell ref="B53:B54"/>
    <mergeCell ref="C53:C54"/>
    <mergeCell ref="N45:O45"/>
    <mergeCell ref="P45:Q45"/>
    <mergeCell ref="R45:S45"/>
    <mergeCell ref="N44:O44"/>
    <mergeCell ref="P44:Q44"/>
    <mergeCell ref="R44:S44"/>
    <mergeCell ref="L43:M43"/>
    <mergeCell ref="N43:O43"/>
    <mergeCell ref="P43:Q43"/>
    <mergeCell ref="A38:A41"/>
    <mergeCell ref="L38:M38"/>
    <mergeCell ref="A42:A45"/>
    <mergeCell ref="L44:M44"/>
    <mergeCell ref="L45:M45"/>
    <mergeCell ref="N38:O38"/>
    <mergeCell ref="P38:Q38"/>
    <mergeCell ref="K28:L28"/>
    <mergeCell ref="A25:B25"/>
    <mergeCell ref="H16:I16"/>
    <mergeCell ref="F17:G17"/>
    <mergeCell ref="H17:I17"/>
    <mergeCell ref="F18:G18"/>
    <mergeCell ref="H18:I18"/>
    <mergeCell ref="F16:G16"/>
    <mergeCell ref="K20:S21"/>
    <mergeCell ref="K23:L23"/>
    <mergeCell ref="F13:G13"/>
    <mergeCell ref="H13:I13"/>
    <mergeCell ref="F14:G14"/>
    <mergeCell ref="H14:I14"/>
    <mergeCell ref="H6:H7"/>
    <mergeCell ref="I6:I7"/>
    <mergeCell ref="A9:I9"/>
    <mergeCell ref="A10:A12"/>
    <mergeCell ref="B10:E10"/>
    <mergeCell ref="F10:I11"/>
    <mergeCell ref="B11:C11"/>
    <mergeCell ref="D11:E11"/>
    <mergeCell ref="F12:G12"/>
    <mergeCell ref="H12:I12"/>
    <mergeCell ref="D6:D7"/>
    <mergeCell ref="E6:E7"/>
    <mergeCell ref="F6:F7"/>
    <mergeCell ref="G6:G7"/>
    <mergeCell ref="A3:I4"/>
    <mergeCell ref="K3:R3"/>
    <mergeCell ref="A5:B5"/>
    <mergeCell ref="F15:G15"/>
    <mergeCell ref="H15:I15"/>
    <mergeCell ref="K4:L4"/>
    <mergeCell ref="M4:R4"/>
    <mergeCell ref="K5:L5"/>
    <mergeCell ref="A6:B7"/>
    <mergeCell ref="C6:C7"/>
    <mergeCell ref="A29:H29"/>
    <mergeCell ref="F20:G20"/>
    <mergeCell ref="H20:I20"/>
    <mergeCell ref="F21:G21"/>
    <mergeCell ref="A23:I24"/>
    <mergeCell ref="A26:B27"/>
    <mergeCell ref="C26:C27"/>
    <mergeCell ref="D26:D27"/>
    <mergeCell ref="E26:E27"/>
    <mergeCell ref="H21:I21"/>
    <mergeCell ref="F19:G19"/>
    <mergeCell ref="H19:I19"/>
    <mergeCell ref="K25:R26"/>
    <mergeCell ref="F26:F27"/>
    <mergeCell ref="G26:G27"/>
    <mergeCell ref="H26:H27"/>
    <mergeCell ref="I26:I27"/>
    <mergeCell ref="K27:L27"/>
    <mergeCell ref="K30:T30"/>
    <mergeCell ref="A34:A37"/>
    <mergeCell ref="K36:K37"/>
    <mergeCell ref="L36:O36"/>
    <mergeCell ref="P36:S36"/>
    <mergeCell ref="N37:O37"/>
    <mergeCell ref="R37:S37"/>
    <mergeCell ref="K34:S35"/>
    <mergeCell ref="R38:S38"/>
    <mergeCell ref="L39:M39"/>
    <mergeCell ref="N39:O39"/>
    <mergeCell ref="P39:Q39"/>
    <mergeCell ref="R39:S39"/>
    <mergeCell ref="R41:S41"/>
    <mergeCell ref="L40:M40"/>
    <mergeCell ref="N40:O40"/>
    <mergeCell ref="P40:Q40"/>
    <mergeCell ref="R40:S40"/>
    <mergeCell ref="R43:S43"/>
    <mergeCell ref="A46:A49"/>
    <mergeCell ref="K22:L22"/>
    <mergeCell ref="L42:M42"/>
    <mergeCell ref="N42:O42"/>
    <mergeCell ref="P42:Q42"/>
    <mergeCell ref="R42:S42"/>
    <mergeCell ref="L41:M41"/>
    <mergeCell ref="N41:O41"/>
    <mergeCell ref="P41:Q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